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/>
  </bookViews>
  <sheets>
    <sheet name="JUV" sheetId="1" r:id="rId1"/>
    <sheet name="M 18" sheetId="4" r:id="rId2"/>
    <sheet name="M 15" sheetId="5" r:id="rId3"/>
    <sheet name="M 13" sheetId="15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state="hidden" r:id="rId10"/>
    <sheet name="ENTREGA S-HCP" sheetId="14" state="hidden" r:id="rId11"/>
    <sheet name="RESUMEN DE JUGADORES" sheetId="16" state="hidden" r:id="rId12"/>
  </sheets>
  <calcPr calcId="125725"/>
</workbook>
</file>

<file path=xl/calcChain.xml><?xml version="1.0" encoding="utf-8"?>
<calcChain xmlns="http://schemas.openxmlformats.org/spreadsheetml/2006/main">
  <c r="C31" i="12"/>
  <c r="C10"/>
  <c r="C23"/>
  <c r="C13"/>
  <c r="C27"/>
  <c r="C22"/>
  <c r="C18"/>
  <c r="D13" i="6"/>
  <c r="D14"/>
  <c r="D15"/>
  <c r="D12"/>
  <c r="D15" i="7"/>
  <c r="D18"/>
  <c r="D18" i="9"/>
  <c r="D13"/>
  <c r="D11"/>
  <c r="D21" i="10"/>
  <c r="D12"/>
  <c r="D11"/>
  <c r="D14"/>
  <c r="D13"/>
  <c r="F18" i="15"/>
  <c r="E18"/>
  <c r="F12" i="5"/>
  <c r="E12"/>
  <c r="G12" s="1"/>
  <c r="F25"/>
  <c r="E25"/>
  <c r="F29"/>
  <c r="E29"/>
  <c r="F19" i="1"/>
  <c r="E19"/>
  <c r="F18"/>
  <c r="E18"/>
  <c r="F11" i="4"/>
  <c r="E11"/>
  <c r="D25" i="7" l="1"/>
  <c r="D26"/>
  <c r="C29" i="12" l="1"/>
  <c r="C16"/>
  <c r="C14"/>
  <c r="D11" i="6"/>
  <c r="D10"/>
  <c r="D20" i="7"/>
  <c r="D17"/>
  <c r="D10"/>
  <c r="D27" i="9"/>
  <c r="D16"/>
  <c r="F19" i="15"/>
  <c r="E19"/>
  <c r="F17"/>
  <c r="E17"/>
  <c r="F16"/>
  <c r="E16"/>
  <c r="F13"/>
  <c r="E13"/>
  <c r="F27" i="5"/>
  <c r="E27"/>
  <c r="F30"/>
  <c r="E30"/>
  <c r="F20"/>
  <c r="E20"/>
  <c r="F18"/>
  <c r="E18"/>
  <c r="F16"/>
  <c r="E16"/>
  <c r="F15"/>
  <c r="E15"/>
  <c r="F13"/>
  <c r="E13"/>
  <c r="F20" i="1"/>
  <c r="E20"/>
  <c r="F12"/>
  <c r="E12"/>
  <c r="C33" i="12" l="1"/>
  <c r="C26"/>
  <c r="C24"/>
  <c r="C19"/>
  <c r="C15"/>
  <c r="F22" i="15"/>
  <c r="E22"/>
  <c r="F20"/>
  <c r="E20"/>
  <c r="F12"/>
  <c r="E12"/>
  <c r="F15"/>
  <c r="E15"/>
  <c r="F19" i="5"/>
  <c r="E19"/>
  <c r="F17"/>
  <c r="E17"/>
  <c r="F11" i="1"/>
  <c r="E11"/>
  <c r="G16" i="15" l="1"/>
  <c r="H16" s="1"/>
  <c r="J16" s="1"/>
  <c r="G17"/>
  <c r="H17" s="1"/>
  <c r="J17" s="1"/>
  <c r="G19"/>
  <c r="H19" s="1"/>
  <c r="J19" s="1"/>
  <c r="G11"/>
  <c r="H11" s="1"/>
  <c r="J11" s="1"/>
  <c r="G18"/>
  <c r="H18" s="1"/>
  <c r="J18" s="1"/>
  <c r="G21"/>
  <c r="H21" s="1"/>
  <c r="J21" s="1"/>
  <c r="G14"/>
  <c r="H14" s="1"/>
  <c r="J14" s="1"/>
  <c r="G13"/>
  <c r="H13" s="1"/>
  <c r="J13" s="1"/>
  <c r="G22"/>
  <c r="H22" s="1"/>
  <c r="J22" s="1"/>
  <c r="G20"/>
  <c r="H20" s="1"/>
  <c r="J20" s="1"/>
  <c r="G12"/>
  <c r="H12" s="1"/>
  <c r="J12" s="1"/>
  <c r="H15"/>
  <c r="J15" s="1"/>
  <c r="G15"/>
  <c r="G25" i="5"/>
  <c r="H25" s="1"/>
  <c r="J25" s="1"/>
  <c r="G29"/>
  <c r="H29" s="1"/>
  <c r="J29" s="1"/>
  <c r="G26"/>
  <c r="H26" s="1"/>
  <c r="J26" s="1"/>
  <c r="G28"/>
  <c r="H28" s="1"/>
  <c r="J28" s="1"/>
  <c r="G27"/>
  <c r="H27" s="1"/>
  <c r="J27" s="1"/>
  <c r="G30"/>
  <c r="H30" s="1"/>
  <c r="J30" s="1"/>
  <c r="G14"/>
  <c r="H14" s="1"/>
  <c r="J14" s="1"/>
  <c r="H12"/>
  <c r="J12" s="1"/>
  <c r="G11"/>
  <c r="H11" s="1"/>
  <c r="J11" s="1"/>
  <c r="G18"/>
  <c r="H18" s="1"/>
  <c r="J18" s="1"/>
  <c r="G20"/>
  <c r="H20" s="1"/>
  <c r="J20" s="1"/>
  <c r="G16"/>
  <c r="H16" s="1"/>
  <c r="J16" s="1"/>
  <c r="G15"/>
  <c r="H15" s="1"/>
  <c r="J15" s="1"/>
  <c r="G13"/>
  <c r="H13" s="1"/>
  <c r="J13" s="1"/>
  <c r="G19"/>
  <c r="H19" s="1"/>
  <c r="J19" s="1"/>
  <c r="G17"/>
  <c r="H17" s="1"/>
  <c r="J17" s="1"/>
  <c r="G11" i="4"/>
  <c r="H11" s="1"/>
  <c r="J11" s="1"/>
  <c r="G12"/>
  <c r="H12" s="1"/>
  <c r="J12" s="1"/>
  <c r="G13"/>
  <c r="H13" s="1"/>
  <c r="J13" s="1"/>
  <c r="G22" i="1"/>
  <c r="H22" s="1"/>
  <c r="J22" s="1"/>
  <c r="G19"/>
  <c r="H19" s="1"/>
  <c r="J19" s="1"/>
  <c r="G18"/>
  <c r="H18" s="1"/>
  <c r="J18" s="1"/>
  <c r="H21"/>
  <c r="J21" s="1"/>
  <c r="G20"/>
  <c r="H20" s="1"/>
  <c r="J20" s="1"/>
  <c r="F16" i="16"/>
  <c r="G11" i="1"/>
  <c r="H11" s="1"/>
  <c r="D111" i="14"/>
  <c r="B111"/>
  <c r="A111"/>
  <c r="D110"/>
  <c r="B110"/>
  <c r="A110"/>
  <c r="D109"/>
  <c r="B109"/>
  <c r="A109"/>
  <c r="D108"/>
  <c r="B108"/>
  <c r="A108"/>
  <c r="D107"/>
  <c r="B107"/>
  <c r="A107"/>
  <c r="D106"/>
  <c r="B106"/>
  <c r="A106"/>
  <c r="D105"/>
  <c r="B105"/>
  <c r="A105"/>
  <c r="D104"/>
  <c r="B104"/>
  <c r="A104"/>
  <c r="J11" i="1" l="1"/>
  <c r="B16" i="16"/>
  <c r="D14" i="13"/>
  <c r="C14"/>
  <c r="B14"/>
  <c r="A14"/>
  <c r="F14" l="1"/>
  <c r="E14"/>
  <c r="G12" i="1"/>
  <c r="H12" s="1"/>
  <c r="J12" l="1"/>
  <c r="G14" i="13"/>
  <c r="H14" s="1"/>
  <c r="D103" i="14" l="1"/>
  <c r="B103"/>
  <c r="A103"/>
  <c r="D102"/>
  <c r="B102"/>
  <c r="A102"/>
  <c r="D101"/>
  <c r="B101"/>
  <c r="A101"/>
  <c r="D100"/>
  <c r="B100"/>
  <c r="A100"/>
  <c r="D99"/>
  <c r="B99"/>
  <c r="A99"/>
  <c r="D98"/>
  <c r="B98"/>
  <c r="A98"/>
  <c r="D97"/>
  <c r="B97"/>
  <c r="A97"/>
  <c r="D96"/>
  <c r="B96"/>
  <c r="A96"/>
  <c r="D95"/>
  <c r="B95"/>
  <c r="A95"/>
  <c r="D94"/>
  <c r="B94"/>
  <c r="A94"/>
  <c r="D93"/>
  <c r="B93"/>
  <c r="A93"/>
  <c r="D92"/>
  <c r="B92"/>
  <c r="A92"/>
  <c r="D91"/>
  <c r="B91"/>
  <c r="A91"/>
  <c r="D90"/>
  <c r="B90"/>
  <c r="A90"/>
  <c r="D89"/>
  <c r="B89"/>
  <c r="A89"/>
  <c r="D88"/>
  <c r="B88"/>
  <c r="A88"/>
  <c r="D87"/>
  <c r="B87"/>
  <c r="A87"/>
  <c r="D86"/>
  <c r="B86"/>
  <c r="A86"/>
  <c r="D85"/>
  <c r="B85"/>
  <c r="A85"/>
  <c r="D84"/>
  <c r="B84"/>
  <c r="A84"/>
  <c r="D83"/>
  <c r="B83"/>
  <c r="A83"/>
  <c r="D82"/>
  <c r="B82"/>
  <c r="A82"/>
  <c r="D81"/>
  <c r="B81"/>
  <c r="A81"/>
  <c r="D80"/>
  <c r="B80"/>
  <c r="A80"/>
  <c r="D79"/>
  <c r="B79"/>
  <c r="A79"/>
  <c r="D78"/>
  <c r="B78"/>
  <c r="A78"/>
  <c r="D77"/>
  <c r="B77"/>
  <c r="A77"/>
  <c r="D76"/>
  <c r="B76"/>
  <c r="A76"/>
  <c r="D75"/>
  <c r="B75"/>
  <c r="A75"/>
  <c r="D74"/>
  <c r="B74"/>
  <c r="A74"/>
  <c r="D73"/>
  <c r="B73"/>
  <c r="A73"/>
  <c r="D72"/>
  <c r="B72"/>
  <c r="A72"/>
  <c r="D71"/>
  <c r="B71"/>
  <c r="A71"/>
  <c r="D70"/>
  <c r="B70"/>
  <c r="A70"/>
  <c r="D69"/>
  <c r="B69"/>
  <c r="A69"/>
  <c r="D68"/>
  <c r="B68"/>
  <c r="A68"/>
  <c r="D67"/>
  <c r="B67"/>
  <c r="A67"/>
  <c r="D66"/>
  <c r="B66"/>
  <c r="A66"/>
  <c r="D65"/>
  <c r="B65"/>
  <c r="A65"/>
  <c r="D64"/>
  <c r="B64"/>
  <c r="A64"/>
  <c r="D63"/>
  <c r="B63"/>
  <c r="A63"/>
  <c r="D62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D53"/>
  <c r="B53"/>
  <c r="A53"/>
  <c r="D52"/>
  <c r="B52"/>
  <c r="A52"/>
  <c r="D51"/>
  <c r="B51"/>
  <c r="A51"/>
  <c r="D50"/>
  <c r="B50"/>
  <c r="A50"/>
  <c r="D49"/>
  <c r="B49"/>
  <c r="A49"/>
  <c r="D48"/>
  <c r="B48"/>
  <c r="A48"/>
  <c r="D47"/>
  <c r="B47"/>
  <c r="A47"/>
  <c r="F30" i="13"/>
  <c r="E30"/>
  <c r="D30"/>
  <c r="C30"/>
  <c r="B30"/>
  <c r="A30"/>
  <c r="F29"/>
  <c r="E29"/>
  <c r="D29"/>
  <c r="C29"/>
  <c r="B29"/>
  <c r="A29"/>
  <c r="A27"/>
  <c r="G29" l="1"/>
  <c r="A6" i="15"/>
  <c r="A5"/>
  <c r="A2"/>
  <c r="A1"/>
  <c r="F22" i="13"/>
  <c r="E22"/>
  <c r="D22"/>
  <c r="C22"/>
  <c r="B22"/>
  <c r="A22"/>
  <c r="F18"/>
  <c r="E18"/>
  <c r="D18"/>
  <c r="C18"/>
  <c r="B18"/>
  <c r="A18"/>
  <c r="F10"/>
  <c r="E10"/>
  <c r="D10"/>
  <c r="C10"/>
  <c r="B10"/>
  <c r="A10"/>
  <c r="F9"/>
  <c r="E9"/>
  <c r="D9"/>
  <c r="C9"/>
  <c r="B9"/>
  <c r="A9"/>
  <c r="A22" i="5"/>
  <c r="A8"/>
  <c r="A8" i="4"/>
  <c r="G30" i="13" l="1"/>
  <c r="G9"/>
  <c r="H9" s="1"/>
  <c r="G10"/>
  <c r="H10" s="1"/>
  <c r="H29" l="1"/>
  <c r="H30"/>
  <c r="G22" l="1"/>
  <c r="H22" s="1"/>
  <c r="G18"/>
  <c r="H18" s="1"/>
  <c r="A5" l="1"/>
  <c r="D46" i="14" l="1"/>
  <c r="B46"/>
  <c r="A46"/>
  <c r="A5" i="5" l="1"/>
  <c r="A5" i="4"/>
  <c r="A41" i="14" l="1"/>
  <c r="B41"/>
  <c r="C41"/>
  <c r="D41"/>
  <c r="D16" l="1"/>
  <c r="C16"/>
  <c r="B16"/>
  <c r="A16"/>
  <c r="F26" i="13" l="1"/>
  <c r="E26"/>
  <c r="D26"/>
  <c r="C26"/>
  <c r="B26"/>
  <c r="A26"/>
  <c r="F25"/>
  <c r="E25"/>
  <c r="D25"/>
  <c r="C25"/>
  <c r="B25"/>
  <c r="A25"/>
  <c r="A23"/>
  <c r="H25" l="1"/>
  <c r="H26"/>
  <c r="G26"/>
  <c r="G25"/>
  <c r="D40" i="14" l="1"/>
  <c r="C40"/>
  <c r="B40"/>
  <c r="A40"/>
  <c r="A38"/>
  <c r="D36" l="1"/>
  <c r="C36"/>
  <c r="B36"/>
  <c r="A36"/>
  <c r="D35"/>
  <c r="C35"/>
  <c r="B35"/>
  <c r="A35"/>
  <c r="A33"/>
  <c r="D45" l="1"/>
  <c r="B45"/>
  <c r="A45"/>
  <c r="D31"/>
  <c r="C31"/>
  <c r="B31"/>
  <c r="A31"/>
  <c r="D30"/>
  <c r="C30"/>
  <c r="B30"/>
  <c r="A30"/>
  <c r="A28"/>
  <c r="D26"/>
  <c r="C26"/>
  <c r="B26"/>
  <c r="A26"/>
  <c r="D25"/>
  <c r="C25"/>
  <c r="B25"/>
  <c r="A25"/>
  <c r="A23"/>
  <c r="D21"/>
  <c r="C21"/>
  <c r="B21"/>
  <c r="A21"/>
  <c r="D20"/>
  <c r="C20"/>
  <c r="B20"/>
  <c r="A20"/>
  <c r="A18"/>
  <c r="D15"/>
  <c r="C15"/>
  <c r="B15"/>
  <c r="A15"/>
  <c r="A13"/>
  <c r="D11"/>
  <c r="C11"/>
  <c r="B11"/>
  <c r="A11"/>
  <c r="D10"/>
  <c r="C10"/>
  <c r="B10"/>
  <c r="A10"/>
  <c r="A8"/>
  <c r="A6"/>
  <c r="A3"/>
  <c r="A2"/>
  <c r="A1"/>
  <c r="A19" i="13" l="1"/>
  <c r="A1"/>
  <c r="A2"/>
  <c r="A6"/>
  <c r="A11"/>
  <c r="A13"/>
  <c r="B13"/>
  <c r="C13"/>
  <c r="D13"/>
  <c r="E13"/>
  <c r="F13"/>
  <c r="A15"/>
  <c r="A17"/>
  <c r="B17"/>
  <c r="C17"/>
  <c r="D17"/>
  <c r="E17"/>
  <c r="F17"/>
  <c r="A21"/>
  <c r="B21"/>
  <c r="C21"/>
  <c r="D21"/>
  <c r="E21"/>
  <c r="F21"/>
  <c r="A1" i="12"/>
  <c r="A2"/>
  <c r="A6"/>
  <c r="A1" i="6"/>
  <c r="A2"/>
  <c r="A6"/>
  <c r="A1" i="7"/>
  <c r="A2"/>
  <c r="A6"/>
  <c r="A1" i="9"/>
  <c r="A2"/>
  <c r="A6"/>
  <c r="A1" i="10"/>
  <c r="A2"/>
  <c r="A6"/>
  <c r="A1" i="5"/>
  <c r="A2"/>
  <c r="A6"/>
  <c r="A1" i="4"/>
  <c r="A2"/>
  <c r="A6"/>
  <c r="G21" i="13" l="1"/>
  <c r="H21" s="1"/>
  <c r="G17"/>
  <c r="H17" s="1"/>
  <c r="G13"/>
  <c r="H13" s="1"/>
</calcChain>
</file>

<file path=xl/sharedStrings.xml><?xml version="1.0" encoding="utf-8"?>
<sst xmlns="http://schemas.openxmlformats.org/spreadsheetml/2006/main" count="655" uniqueCount="186">
  <si>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</si>
  <si>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</si>
  <si>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</si>
  <si>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</si>
  <si>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</si>
  <si>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</si>
  <si>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</si>
  <si>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</si>
  <si>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</si>
  <si>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</si>
  <si>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</si>
  <si>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</si>
  <si>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</si>
  <si>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</si>
  <si>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</si>
  <si>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NETO</t>
  </si>
  <si>
    <t>2° NETO</t>
  </si>
  <si>
    <t>5 HOYOS MEDAL PLAY</t>
  </si>
  <si>
    <t>1°</t>
  </si>
  <si>
    <t>F.N.</t>
  </si>
  <si>
    <t>2°</t>
  </si>
  <si>
    <t>CATEGORIA PROMOCIONALES A HCP.</t>
  </si>
  <si>
    <t>Tot.</t>
  </si>
  <si>
    <t>DOS VUELTAS DE 9 HOYOS MEDAL PLAY</t>
  </si>
  <si>
    <t>CABALLEROS JUVENILES (Clases 95- 96- 97- 98 - 99 - 00 y 01)</t>
  </si>
  <si>
    <t>CABALLEROS MENORES (Clases 02 - 03 y 04)</t>
  </si>
  <si>
    <t>DAMAS MENORES DE 15 AÑOS (Clases 05 y Posteriores)</t>
  </si>
  <si>
    <t>BOCHAS ROJAS</t>
  </si>
  <si>
    <t>ALBATROS - CABALLEROS CLASES 07 - 08 -</t>
  </si>
  <si>
    <t>ALBATROS - DAMAS CLASES 07 - 08 -</t>
  </si>
  <si>
    <t>EAGLES - CABALLEROS CLASES 09 - 10 -</t>
  </si>
  <si>
    <t>EAGLES - DAMAS CLASES 09 - 10 -</t>
  </si>
  <si>
    <t>BIRDIES - CABALLEROS CLASES 11 Y POSTERIORES -</t>
  </si>
  <si>
    <t>BIRDIES - DAMAS CLASES 11 Y POSTERIORES -</t>
  </si>
  <si>
    <t>BOCHAS BLANCAS</t>
  </si>
  <si>
    <t>DAMAS JUVENILES Y MENORES DE 18 AÑOS</t>
  </si>
  <si>
    <t>3° NETO</t>
  </si>
  <si>
    <t>CLUBES DE LA FEDERACION</t>
  </si>
  <si>
    <t>CABALLEROS MENORES DE 15 AÑOS (Clases 05 y 06)</t>
  </si>
  <si>
    <t>CABALLEROS MENORES DE 13 AÑOS (Clases 07 y Posteriores)</t>
  </si>
  <si>
    <t>DAMAS JUVENILES Y MENORES</t>
  </si>
  <si>
    <t>DAM JUV Y MEN</t>
  </si>
  <si>
    <t>CAB JUV</t>
  </si>
  <si>
    <t>CAB M 15</t>
  </si>
  <si>
    <t>DAM M 15</t>
  </si>
  <si>
    <t>CAB M 18</t>
  </si>
  <si>
    <t>CAB M 13</t>
  </si>
  <si>
    <t>DAM ALB</t>
  </si>
  <si>
    <t>DAM EAG</t>
  </si>
  <si>
    <t>DAM BIR</t>
  </si>
  <si>
    <t>CAB ALB</t>
  </si>
  <si>
    <t>CAB EAG</t>
  </si>
  <si>
    <t>CAB BIR</t>
  </si>
  <si>
    <t>PROM</t>
  </si>
  <si>
    <t>5 HOYOS</t>
  </si>
  <si>
    <t>CATEGORIA</t>
  </si>
  <si>
    <t>JUGDORES</t>
  </si>
  <si>
    <t xml:space="preserve">PAR </t>
  </si>
  <si>
    <t>CANCHA</t>
  </si>
  <si>
    <t>DIF.</t>
  </si>
  <si>
    <t>PAR</t>
  </si>
  <si>
    <t xml:space="preserve">1° </t>
  </si>
  <si>
    <t xml:space="preserve">2° </t>
  </si>
  <si>
    <t>NPT</t>
  </si>
  <si>
    <t>4° TORNEO VIRTUAL</t>
  </si>
  <si>
    <t>16 AL 20 DE DICIEMBRE DE 2020</t>
  </si>
  <si>
    <t>EVTGC</t>
  </si>
  <si>
    <t>MORUA CARIAC MATEO</t>
  </si>
  <si>
    <t>OLIVERI CATERINA</t>
  </si>
  <si>
    <t>SPGC</t>
  </si>
  <si>
    <t>BERCHOT TOMAS</t>
  </si>
  <si>
    <t>LEOFANTI DANTE</t>
  </si>
  <si>
    <t>MOIONI DANTE</t>
  </si>
  <si>
    <t>LUCHETTA VALENTIN</t>
  </si>
  <si>
    <t>TOBLER SANTIAGO</t>
  </si>
  <si>
    <t>POLITA NUNEZ MAITE</t>
  </si>
  <si>
    <t>OLIVERI ANGELINA</t>
  </si>
  <si>
    <t>PATTI NICOLAS</t>
  </si>
  <si>
    <t>LEOFANTI RENZO</t>
  </si>
  <si>
    <t>TOBLER GONZALO</t>
  </si>
  <si>
    <t>SANTANA PEDRO</t>
  </si>
  <si>
    <t>REYNOSA JOAQUIN</t>
  </si>
  <si>
    <t>PORCEL ALFONSINA</t>
  </si>
  <si>
    <t>PATTI VICENTE</t>
  </si>
  <si>
    <t>ROLDAN FELIPE</t>
  </si>
  <si>
    <t>PREZIOSO TOMAS</t>
  </si>
  <si>
    <t>SALANITRO TOMAS</t>
  </si>
  <si>
    <t>GOÑI MATEO</t>
  </si>
  <si>
    <t>STIER RENATA</t>
  </si>
  <si>
    <t>MONJE COLOMBRO SATHYA ANIL</t>
  </si>
  <si>
    <t>CIVITA SANTINO</t>
  </si>
  <si>
    <t>POLITA NUÑEZ LUCIA</t>
  </si>
  <si>
    <t>LEOFANTI BIANCA</t>
  </si>
  <si>
    <t>MICHELI TOMAS</t>
  </si>
  <si>
    <t>JARQUE TOMAS</t>
  </si>
  <si>
    <t>SALVI BENICIO</t>
  </si>
  <si>
    <t>JARQUE FELIPE</t>
  </si>
  <si>
    <t>SALVI SANTINO</t>
  </si>
  <si>
    <t>DURINGER BENJAMIN</t>
  </si>
  <si>
    <t>CRUZ COSME</t>
  </si>
  <si>
    <t>VIALI MARTIN</t>
  </si>
  <si>
    <t>DE LA TORRE BENJAMIN</t>
  </si>
  <si>
    <t>PARASUCO AXEL</t>
  </si>
  <si>
    <t>COSME AUGUSTO</t>
  </si>
  <si>
    <t>PARDO LORENZO</t>
  </si>
  <si>
    <t>JARQUE VIOLETA</t>
  </si>
  <si>
    <t>MOURELOS IGNACIO</t>
  </si>
  <si>
    <t>MURILLO JOAQUIN</t>
  </si>
  <si>
    <t>SALANUEVA JULIANA</t>
  </si>
  <si>
    <t>DO COBO MAXIMO</t>
  </si>
  <si>
    <t>PORCEL MARGARITA</t>
  </si>
  <si>
    <t>BIONDELLI ALLEGRA</t>
  </si>
  <si>
    <t>NGC</t>
  </si>
  <si>
    <t>TGC</t>
  </si>
  <si>
    <t>MDPGC</t>
  </si>
  <si>
    <t>CMDP</t>
  </si>
  <si>
    <t>STGC</t>
  </si>
  <si>
    <t>PAR CANCHAS</t>
  </si>
  <si>
    <t>CABA</t>
  </si>
  <si>
    <t>DAMAS</t>
  </si>
  <si>
    <t>DENTIS GIAN</t>
  </si>
  <si>
    <t>P</t>
  </si>
  <si>
    <t>T</t>
  </si>
  <si>
    <t>INDART IGNACIO</t>
  </si>
  <si>
    <t>INDART AGUSTIN</t>
  </si>
  <si>
    <t>MENNA CATALINA</t>
  </si>
  <si>
    <t>ORTALE FELIPE</t>
  </si>
  <si>
    <t>MORAN VALENTINA</t>
  </si>
  <si>
    <t>SERRES JOSEFINA</t>
  </si>
  <si>
    <t>GIMENEZ QUIROGA GONZALO</t>
  </si>
  <si>
    <t>ULLUA BAUTISTA</t>
  </si>
  <si>
    <t>PORCARO TOMAS</t>
  </si>
  <si>
    <t>FERNANDEZ ANTONIO</t>
  </si>
  <si>
    <t>DANIEL KATJA</t>
  </si>
  <si>
    <t>FERRERO BEIGE MERCEDES</t>
  </si>
  <si>
    <t xml:space="preserve">LIOTTO ADRIANO </t>
  </si>
  <si>
    <t>FALCON ORESTE</t>
  </si>
  <si>
    <t>GUTIERREZ PEDRO</t>
  </si>
  <si>
    <t>GONZALEZ JOAQUIN</t>
  </si>
  <si>
    <t>FERNANDEZ ELISA</t>
  </si>
  <si>
    <t>PORCARO UMA</t>
  </si>
  <si>
    <t>FERRARO BAUTISTA</t>
  </si>
  <si>
    <t>CANELLI ESMERALDA</t>
  </si>
  <si>
    <t>DE PIERRO JUSTINO</t>
  </si>
  <si>
    <t>ARDANAZ GERONIMO</t>
  </si>
  <si>
    <t>LAFRAGUETTE RAMIRO</t>
  </si>
  <si>
    <t>SUAREZ MILAGROS</t>
  </si>
  <si>
    <t>ERRECART GIMENA</t>
  </si>
  <si>
    <t xml:space="preserve">ZHAO JOSE </t>
  </si>
  <si>
    <t>RAMPOLDI SARA</t>
  </si>
  <si>
    <t>MARTIN IARA</t>
  </si>
  <si>
    <t>BERENGENO SANTINO</t>
  </si>
  <si>
    <t>LANCELLOTTI VALENTINO</t>
  </si>
  <si>
    <t>TEPER CASARES JEREMIAS</t>
  </si>
  <si>
    <t>DEL RIO DAVID</t>
  </si>
  <si>
    <t>DONADIO AGUSTIN</t>
  </si>
  <si>
    <t>ACHEN ALDANA</t>
  </si>
  <si>
    <t>GALOPPO SANTINO</t>
  </si>
  <si>
    <t>GORLA TOBIAS</t>
  </si>
  <si>
    <t>MARTIN IGNACIO</t>
  </si>
  <si>
    <t>PASSARELLI BENICIO</t>
  </si>
  <si>
    <t>VERRI MATEO</t>
  </si>
  <si>
    <t>MARTIN MILENA</t>
  </si>
  <si>
    <t>OGUETA BAZA BAUTISTA</t>
  </si>
  <si>
    <t>POLETTI FAUSTO</t>
  </si>
  <si>
    <t>GUEVARA GIULIANA</t>
  </si>
  <si>
    <t>GUEVARA AGOSTINA</t>
  </si>
  <si>
    <t>DEL CERRO JUANA</t>
  </si>
  <si>
    <t>BERENGENO JUANA</t>
  </si>
  <si>
    <t>BERENGENO CATALINA</t>
  </si>
  <si>
    <t>BERENGENO JOAQUINA</t>
  </si>
  <si>
    <t>EYREA GASPAR</t>
  </si>
  <si>
    <t>GIANFORMAGIO MATEO</t>
  </si>
  <si>
    <t>SORRIBAS DELFINA</t>
  </si>
  <si>
    <t>AYESA SOFIA ITZIAR</t>
  </si>
  <si>
    <t>ROLON FRANCISCO</t>
  </si>
  <si>
    <t>LANDI SANTIAGO</t>
  </si>
  <si>
    <t>JENKINS STEVE</t>
  </si>
  <si>
    <t>JENKINS UMA</t>
  </si>
  <si>
    <t>ROLON ESTANISLAO</t>
  </si>
  <si>
    <t>CEJAS SANTIAGO</t>
  </si>
  <si>
    <t>MURCIA LUCA</t>
  </si>
  <si>
    <t>GERINIO RENATO</t>
  </si>
  <si>
    <r>
      <t xml:space="preserve">PORTIS SANTIAGO </t>
    </r>
    <r>
      <rPr>
        <b/>
        <sz val="15"/>
        <color indexed="17"/>
        <rFont val="Arial"/>
        <family val="2"/>
      </rPr>
      <t>(Ult. 6 H 27)</t>
    </r>
  </si>
  <si>
    <r>
      <t xml:space="preserve">LANDI AGUSTIN </t>
    </r>
    <r>
      <rPr>
        <b/>
        <sz val="15"/>
        <color indexed="17"/>
        <rFont val="Arial"/>
        <family val="2"/>
      </rPr>
      <t>(Ult. 6 H 29)</t>
    </r>
  </si>
  <si>
    <t>LEON CAMPOS IARA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</si>
</sst>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[$-C0A]General"/>
  </numFmts>
  <fonts count="30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sz val="10"/>
      <color rgb="FF000000"/>
      <name val="Arial1"/>
    </font>
    <font>
      <b/>
      <sz val="15"/>
      <color theme="0"/>
      <name val="Arial"/>
      <family val="2"/>
    </font>
    <font>
      <sz val="20"/>
      <name val="Arial"/>
      <family val="2"/>
    </font>
    <font>
      <b/>
      <sz val="20"/>
      <color rgb="FFFF000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5"/>
      <color rgb="FFFF0000"/>
      <name val="Arial"/>
      <family val="2"/>
    </font>
    <font>
      <b/>
      <sz val="15"/>
      <color indexed="17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3" fillId="0" borderId="0"/>
    <xf numFmtId="165" fontId="19" fillId="0" borderId="0"/>
    <xf numFmtId="165" fontId="20" fillId="0" borderId="0"/>
  </cellStyleXfs>
  <cellXfs count="2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5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18" fillId="0" borderId="0" xfId="0" applyFont="1" applyFill="1"/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21" xfId="0" applyFont="1" applyFill="1" applyBorder="1" applyAlignment="1">
      <alignment horizontal="center"/>
    </xf>
    <xf numFmtId="164" fontId="1" fillId="0" borderId="16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0" borderId="22" xfId="0" applyFont="1" applyFill="1" applyBorder="1"/>
    <xf numFmtId="0" fontId="1" fillId="0" borderId="3" xfId="0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/>
    <xf numFmtId="14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8" xfId="0" applyFont="1" applyFill="1" applyBorder="1" applyAlignment="1">
      <alignment horizontal="center"/>
    </xf>
    <xf numFmtId="164" fontId="1" fillId="0" borderId="26" xfId="0" applyNumberFormat="1" applyFont="1" applyFill="1" applyBorder="1" applyAlignment="1">
      <alignment horizontal="center"/>
    </xf>
    <xf numFmtId="0" fontId="1" fillId="0" borderId="25" xfId="0" applyFont="1" applyFill="1" applyBorder="1"/>
    <xf numFmtId="0" fontId="3" fillId="0" borderId="2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8" fillId="0" borderId="0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/>
    </xf>
    <xf numFmtId="164" fontId="13" fillId="0" borderId="0" xfId="0" applyNumberFormat="1" applyFont="1" applyFill="1"/>
    <xf numFmtId="0" fontId="1" fillId="0" borderId="15" xfId="0" applyFont="1" applyFill="1" applyBorder="1"/>
    <xf numFmtId="0" fontId="1" fillId="0" borderId="29" xfId="0" applyFont="1" applyFill="1" applyBorder="1" applyAlignment="1">
      <alignment horizontal="center"/>
    </xf>
    <xf numFmtId="164" fontId="13" fillId="0" borderId="29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quotePrefix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7" fillId="0" borderId="30" xfId="0" applyNumberFormat="1" applyFont="1" applyFill="1" applyBorder="1" applyAlignment="1">
      <alignment horizontal="center"/>
    </xf>
    <xf numFmtId="0" fontId="22" fillId="0" borderId="0" xfId="0" applyFont="1"/>
    <xf numFmtId="0" fontId="22" fillId="0" borderId="2" xfId="0" applyFont="1" applyBorder="1" applyAlignment="1">
      <alignment horizontal="center"/>
    </xf>
    <xf numFmtId="0" fontId="22" fillId="0" borderId="2" xfId="0" applyFont="1" applyBorder="1"/>
    <xf numFmtId="0" fontId="23" fillId="6" borderId="2" xfId="0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15" xfId="0" applyFont="1" applyFill="1" applyBorder="1"/>
    <xf numFmtId="0" fontId="15" fillId="6" borderId="10" xfId="0" applyFont="1" applyFill="1" applyBorder="1"/>
    <xf numFmtId="0" fontId="7" fillId="0" borderId="31" xfId="0" applyNumberFormat="1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25" fillId="9" borderId="32" xfId="0" applyFont="1" applyFill="1" applyBorder="1" applyAlignment="1">
      <alignment horizontal="center"/>
    </xf>
    <xf numFmtId="0" fontId="25" fillId="9" borderId="26" xfId="0" applyFont="1" applyFill="1" applyBorder="1" applyAlignment="1">
      <alignment horizontal="center"/>
    </xf>
    <xf numFmtId="0" fontId="25" fillId="10" borderId="32" xfId="0" applyFont="1" applyFill="1" applyBorder="1" applyAlignment="1">
      <alignment horizontal="center"/>
    </xf>
    <xf numFmtId="0" fontId="25" fillId="10" borderId="26" xfId="0" applyFont="1" applyFill="1" applyBorder="1" applyAlignment="1">
      <alignment horizontal="center"/>
    </xf>
    <xf numFmtId="0" fontId="3" fillId="10" borderId="33" xfId="0" applyFont="1" applyFill="1" applyBorder="1" applyAlignment="1">
      <alignment horizontal="center"/>
    </xf>
    <xf numFmtId="0" fontId="1" fillId="10" borderId="0" xfId="0" applyFont="1" applyFill="1"/>
    <xf numFmtId="0" fontId="25" fillId="9" borderId="1" xfId="0" applyFont="1" applyFill="1" applyBorder="1" applyAlignment="1">
      <alignment horizontal="center"/>
    </xf>
    <xf numFmtId="0" fontId="25" fillId="10" borderId="1" xfId="0" applyFont="1" applyFill="1" applyBorder="1" applyAlignment="1">
      <alignment horizontal="center"/>
    </xf>
    <xf numFmtId="0" fontId="6" fillId="0" borderId="34" xfId="0" applyFont="1" applyFill="1" applyBorder="1"/>
    <xf numFmtId="0" fontId="8" fillId="0" borderId="35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1" fillId="9" borderId="34" xfId="0" applyFont="1" applyFill="1" applyBorder="1" applyAlignment="1">
      <alignment horizontal="center"/>
    </xf>
    <xf numFmtId="0" fontId="3" fillId="10" borderId="39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164" fontId="27" fillId="0" borderId="35" xfId="0" applyNumberFormat="1" applyFont="1" applyFill="1" applyBorder="1" applyAlignment="1">
      <alignment horizontal="center"/>
    </xf>
    <xf numFmtId="164" fontId="27" fillId="0" borderId="2" xfId="0" applyNumberFormat="1" applyFont="1" applyFill="1" applyBorder="1" applyAlignment="1">
      <alignment horizontal="center"/>
    </xf>
    <xf numFmtId="164" fontId="27" fillId="0" borderId="0" xfId="0" applyNumberFormat="1" applyFont="1" applyFill="1" applyBorder="1" applyAlignment="1">
      <alignment horizontal="center"/>
    </xf>
    <xf numFmtId="0" fontId="13" fillId="0" borderId="0" xfId="0" applyFont="1"/>
    <xf numFmtId="0" fontId="25" fillId="9" borderId="34" xfId="0" applyFont="1" applyFill="1" applyBorder="1" applyAlignment="1">
      <alignment horizontal="center"/>
    </xf>
    <xf numFmtId="0" fontId="25" fillId="10" borderId="39" xfId="0" applyFont="1" applyFill="1" applyBorder="1" applyAlignment="1">
      <alignment horizontal="center"/>
    </xf>
    <xf numFmtId="0" fontId="25" fillId="9" borderId="15" xfId="0" applyFont="1" applyFill="1" applyBorder="1" applyAlignment="1">
      <alignment horizontal="center"/>
    </xf>
    <xf numFmtId="0" fontId="25" fillId="10" borderId="18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7" fillId="2" borderId="12" xfId="0" quotePrefix="1" applyFont="1" applyFill="1" applyBorder="1" applyAlignment="1">
      <alignment horizontal="center"/>
    </xf>
    <xf numFmtId="0" fontId="5" fillId="0" borderId="5" xfId="0" quotePrefix="1" applyFont="1" applyFill="1" applyBorder="1" applyAlignment="1">
      <alignment horizontal="center"/>
    </xf>
    <xf numFmtId="0" fontId="28" fillId="6" borderId="3" xfId="0" applyFont="1" applyFill="1" applyBorder="1"/>
    <xf numFmtId="0" fontId="3" fillId="0" borderId="0" xfId="0" applyFont="1" applyAlignment="1">
      <alignment horizontal="center"/>
    </xf>
    <xf numFmtId="0" fontId="3" fillId="10" borderId="33" xfId="0" quotePrefix="1" applyFont="1" applyFill="1" applyBorder="1" applyAlignment="1">
      <alignment horizontal="center"/>
    </xf>
    <xf numFmtId="0" fontId="1" fillId="9" borderId="3" xfId="0" quotePrefix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164" fontId="27" fillId="0" borderId="17" xfId="0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3" fillId="10" borderId="43" xfId="0" applyFont="1" applyFill="1" applyBorder="1" applyAlignment="1">
      <alignment horizontal="center"/>
    </xf>
    <xf numFmtId="0" fontId="25" fillId="9" borderId="44" xfId="0" applyFont="1" applyFill="1" applyBorder="1" applyAlignment="1">
      <alignment horizontal="center"/>
    </xf>
    <xf numFmtId="0" fontId="25" fillId="10" borderId="45" xfId="0" applyFont="1" applyFill="1" applyBorder="1" applyAlignment="1">
      <alignment horizontal="center"/>
    </xf>
    <xf numFmtId="0" fontId="25" fillId="9" borderId="46" xfId="0" applyFont="1" applyFill="1" applyBorder="1" applyAlignment="1">
      <alignment horizontal="center"/>
    </xf>
    <xf numFmtId="0" fontId="25" fillId="10" borderId="47" xfId="0" applyFont="1" applyFill="1" applyBorder="1" applyAlignment="1">
      <alignment horizontal="center"/>
    </xf>
    <xf numFmtId="0" fontId="6" fillId="0" borderId="28" xfId="0" applyFont="1" applyFill="1" applyBorder="1"/>
    <xf numFmtId="164" fontId="7" fillId="0" borderId="31" xfId="0" applyNumberFormat="1" applyFont="1" applyFill="1" applyBorder="1" applyAlignment="1">
      <alignment horizontal="center"/>
    </xf>
    <xf numFmtId="0" fontId="6" fillId="0" borderId="21" xfId="0" applyFont="1" applyFill="1" applyBorder="1"/>
    <xf numFmtId="164" fontId="7" fillId="0" borderId="30" xfId="0" applyNumberFormat="1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7" fillId="0" borderId="29" xfId="0" applyNumberFormat="1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  <xf numFmtId="0" fontId="3" fillId="6" borderId="1" xfId="0" applyFont="1" applyFill="1" applyBorder="1"/>
    <xf numFmtId="0" fontId="7" fillId="0" borderId="42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/>
    </xf>
    <xf numFmtId="0" fontId="16" fillId="3" borderId="20" xfId="0" applyFont="1" applyFill="1" applyBorder="1" applyAlignment="1">
      <alignment horizontal="center"/>
    </xf>
    <xf numFmtId="0" fontId="16" fillId="3" borderId="2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1" fillId="8" borderId="7" xfId="0" applyFont="1" applyFill="1" applyBorder="1" applyAlignment="1">
      <alignment horizontal="center"/>
    </xf>
    <xf numFmtId="0" fontId="21" fillId="7" borderId="8" xfId="0" applyFont="1" applyFill="1" applyBorder="1" applyAlignment="1">
      <alignment horizontal="center"/>
    </xf>
    <xf numFmtId="0" fontId="21" fillId="7" borderId="19" xfId="0" applyFont="1" applyFill="1" applyBorder="1" applyAlignment="1">
      <alignment horizontal="center"/>
    </xf>
    <xf numFmtId="0" fontId="21" fillId="7" borderId="10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21" fillId="8" borderId="8" xfId="0" applyFont="1" applyFill="1" applyBorder="1" applyAlignment="1">
      <alignment horizontal="center"/>
    </xf>
    <xf numFmtId="0" fontId="21" fillId="8" borderId="19" xfId="0" applyFont="1" applyFill="1" applyBorder="1" applyAlignment="1">
      <alignment horizontal="center"/>
    </xf>
    <xf numFmtId="0" fontId="21" fillId="8" borderId="1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6" fillId="5" borderId="8" xfId="0" applyFont="1" applyFill="1" applyBorder="1" applyAlignment="1">
      <alignment horizontal="center"/>
    </xf>
    <xf numFmtId="0" fontId="16" fillId="5" borderId="19" xfId="0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12"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="70" workbookViewId="0">
      <selection sqref="A1:H1"/>
    </sheetView>
  </sheetViews>
  <sheetFormatPr baseColWidth="10" defaultRowHeight="18.75"/>
  <cols>
    <col min="1" max="1" width="26.140625" style="1" customWidth="1"/>
    <col min="2" max="2" width="8.85546875" style="20" customWidth="1"/>
    <col min="3" max="3" width="10.7109375" style="20" bestFit="1" customWidth="1"/>
    <col min="4" max="4" width="7.85546875" style="2" bestFit="1" customWidth="1"/>
    <col min="5" max="8" width="6.7109375" style="2" customWidth="1"/>
    <col min="9" max="9" width="11.28515625" style="1" bestFit="1" customWidth="1"/>
    <col min="10" max="10" width="6.140625" style="1" bestFit="1" customWidth="1"/>
    <col min="11" max="11" width="4.42578125" style="1" hidden="1" customWidth="1"/>
    <col min="12" max="16384" width="11.42578125" style="1"/>
  </cols>
  <sheetData>
    <row r="1" spans="1:11" ht="30.75">
      <c r="A1" s="171" t="s">
        <v>64</v>
      </c>
      <c r="B1" s="171"/>
      <c r="C1" s="171"/>
      <c r="D1" s="171"/>
      <c r="E1" s="171"/>
      <c r="F1" s="171"/>
      <c r="G1" s="171"/>
      <c r="H1" s="171"/>
    </row>
    <row r="2" spans="1:11" ht="23.25">
      <c r="A2" s="175" t="s">
        <v>37</v>
      </c>
      <c r="B2" s="175"/>
      <c r="C2" s="175"/>
      <c r="D2" s="175"/>
      <c r="E2" s="175"/>
      <c r="F2" s="175"/>
      <c r="G2" s="175"/>
      <c r="H2" s="175"/>
    </row>
    <row r="3" spans="1:11" ht="19.5">
      <c r="A3" s="172" t="s">
        <v>7</v>
      </c>
      <c r="B3" s="172"/>
      <c r="C3" s="172"/>
      <c r="D3" s="172"/>
      <c r="E3" s="172"/>
      <c r="F3" s="172"/>
      <c r="G3" s="172"/>
      <c r="H3" s="172"/>
    </row>
    <row r="4" spans="1:11" ht="26.25">
      <c r="A4" s="173" t="s">
        <v>11</v>
      </c>
      <c r="B4" s="173"/>
      <c r="C4" s="173"/>
      <c r="D4" s="173"/>
      <c r="E4" s="173"/>
      <c r="F4" s="173"/>
      <c r="G4" s="173"/>
      <c r="H4" s="173"/>
    </row>
    <row r="5" spans="1:11" ht="19.5">
      <c r="A5" s="174" t="s">
        <v>23</v>
      </c>
      <c r="B5" s="174"/>
      <c r="C5" s="174"/>
      <c r="D5" s="174"/>
      <c r="E5" s="174"/>
      <c r="F5" s="174"/>
      <c r="G5" s="174"/>
      <c r="H5" s="174"/>
    </row>
    <row r="6" spans="1:11" ht="19.5">
      <c r="A6" s="168" t="s">
        <v>65</v>
      </c>
      <c r="B6" s="168"/>
      <c r="C6" s="168"/>
      <c r="D6" s="168"/>
      <c r="E6" s="168"/>
      <c r="F6" s="168"/>
      <c r="G6" s="168"/>
      <c r="H6" s="168"/>
    </row>
    <row r="7" spans="1:11" ht="19.5">
      <c r="A7" s="64"/>
      <c r="B7" s="119"/>
      <c r="C7" s="119"/>
      <c r="D7" s="64"/>
      <c r="E7" s="64"/>
      <c r="F7" s="64"/>
      <c r="G7" s="64"/>
      <c r="H7" s="64"/>
    </row>
    <row r="8" spans="1:11" ht="20.25" thickBot="1">
      <c r="A8" s="176" t="s">
        <v>34</v>
      </c>
      <c r="B8" s="176"/>
      <c r="C8" s="176"/>
      <c r="D8" s="176"/>
      <c r="E8" s="176"/>
      <c r="F8" s="176"/>
      <c r="G8" s="176"/>
      <c r="H8" s="176"/>
    </row>
    <row r="9" spans="1:11" ht="19.5" thickBot="1">
      <c r="A9" s="169" t="s">
        <v>24</v>
      </c>
      <c r="B9" s="170"/>
      <c r="C9" s="170"/>
      <c r="D9" s="170"/>
      <c r="E9" s="170"/>
      <c r="F9" s="170"/>
      <c r="G9" s="170"/>
      <c r="H9" s="170"/>
      <c r="I9" s="102" t="s">
        <v>57</v>
      </c>
      <c r="J9" s="104" t="s">
        <v>59</v>
      </c>
    </row>
    <row r="10" spans="1:11" s="3" customFormat="1" ht="20.25" thickBot="1">
      <c r="A10" s="4" t="s">
        <v>0</v>
      </c>
      <c r="B10" s="120" t="s">
        <v>9</v>
      </c>
      <c r="C10" s="120" t="s">
        <v>19</v>
      </c>
      <c r="D10" s="4" t="s">
        <v>1</v>
      </c>
      <c r="E10" s="4" t="s">
        <v>2</v>
      </c>
      <c r="F10" s="14" t="s">
        <v>3</v>
      </c>
      <c r="G10" s="13" t="s">
        <v>4</v>
      </c>
      <c r="H10" s="100" t="s">
        <v>5</v>
      </c>
      <c r="I10" s="103" t="s">
        <v>58</v>
      </c>
      <c r="J10" s="105" t="s">
        <v>60</v>
      </c>
    </row>
    <row r="11" spans="1:11" ht="19.5">
      <c r="A11" s="25" t="s">
        <v>93</v>
      </c>
      <c r="B11" s="122" t="s">
        <v>66</v>
      </c>
      <c r="C11" s="125">
        <v>36646</v>
      </c>
      <c r="D11" s="27">
        <v>6</v>
      </c>
      <c r="E11" s="23">
        <f>4+6+4+3+5+3+4+6+3</f>
        <v>38</v>
      </c>
      <c r="F11" s="28">
        <f>5+5+5+5+6+4+4+3+4</f>
        <v>41</v>
      </c>
      <c r="G11" s="16">
        <f>SUM(E11:F11)</f>
        <v>79</v>
      </c>
      <c r="H11" s="118">
        <f>SUM(G11-D11)</f>
        <v>73</v>
      </c>
      <c r="I11" s="101">
        <v>71</v>
      </c>
      <c r="J11" s="106">
        <f>(H11-I11)</f>
        <v>2</v>
      </c>
      <c r="K11" s="1" t="s">
        <v>61</v>
      </c>
    </row>
    <row r="12" spans="1:11" ht="19.5">
      <c r="A12" s="25" t="s">
        <v>67</v>
      </c>
      <c r="B12" s="122" t="s">
        <v>69</v>
      </c>
      <c r="C12" s="125">
        <v>37110</v>
      </c>
      <c r="D12" s="27">
        <v>2</v>
      </c>
      <c r="E12" s="23">
        <f>6+3+4+5+5+4+4+4+3</f>
        <v>38</v>
      </c>
      <c r="F12" s="28">
        <f>5+4+3+4+4+3+5+6+4</f>
        <v>38</v>
      </c>
      <c r="G12" s="16">
        <f>SUM(E12:F12)</f>
        <v>76</v>
      </c>
      <c r="H12" s="118">
        <f>SUM(G12-D12)</f>
        <v>74</v>
      </c>
      <c r="I12" s="101">
        <v>71</v>
      </c>
      <c r="J12" s="106">
        <f t="shared" ref="J12" si="0">(H12-I12)</f>
        <v>3</v>
      </c>
      <c r="K12" s="1" t="s">
        <v>62</v>
      </c>
    </row>
    <row r="13" spans="1:11" ht="19.5">
      <c r="A13" s="138" t="s">
        <v>120</v>
      </c>
      <c r="B13" s="122" t="s">
        <v>112</v>
      </c>
      <c r="C13" s="125">
        <v>35664</v>
      </c>
      <c r="D13" s="27" t="s">
        <v>5</v>
      </c>
      <c r="E13" s="23" t="s">
        <v>121</v>
      </c>
      <c r="F13" s="28" t="s">
        <v>122</v>
      </c>
      <c r="G13" s="136" t="s">
        <v>10</v>
      </c>
      <c r="H13" s="137" t="s">
        <v>10</v>
      </c>
      <c r="I13" s="141" t="s">
        <v>10</v>
      </c>
      <c r="J13" s="140" t="s">
        <v>10</v>
      </c>
    </row>
    <row r="14" spans="1:11" ht="19.5" thickBot="1">
      <c r="A14" s="68"/>
      <c r="B14" s="123"/>
      <c r="C14" s="126"/>
      <c r="D14" s="69"/>
      <c r="E14" s="67"/>
      <c r="F14" s="67"/>
      <c r="G14" s="1"/>
      <c r="H14" s="1"/>
      <c r="J14" s="107"/>
    </row>
    <row r="15" spans="1:11" ht="20.25" thickBot="1">
      <c r="A15" s="177" t="s">
        <v>27</v>
      </c>
      <c r="B15" s="178"/>
      <c r="C15" s="178"/>
      <c r="D15" s="178"/>
      <c r="E15" s="178"/>
      <c r="F15" s="178"/>
      <c r="G15" s="178"/>
      <c r="H15" s="179"/>
      <c r="J15" s="107"/>
    </row>
    <row r="16" spans="1:11" ht="19.5" thickBot="1">
      <c r="A16" s="165" t="s">
        <v>40</v>
      </c>
      <c r="B16" s="166"/>
      <c r="C16" s="166"/>
      <c r="D16" s="166"/>
      <c r="E16" s="166"/>
      <c r="F16" s="166"/>
      <c r="G16" s="166"/>
      <c r="H16" s="167"/>
      <c r="I16" s="102" t="s">
        <v>57</v>
      </c>
      <c r="J16" s="104" t="s">
        <v>59</v>
      </c>
    </row>
    <row r="17" spans="1:11" ht="20.25" thickBot="1">
      <c r="A17" s="4" t="s">
        <v>6</v>
      </c>
      <c r="B17" s="120" t="s">
        <v>9</v>
      </c>
      <c r="C17" s="120" t="s">
        <v>19</v>
      </c>
      <c r="D17" s="4" t="s">
        <v>1</v>
      </c>
      <c r="E17" s="4" t="s">
        <v>2</v>
      </c>
      <c r="F17" s="14" t="s">
        <v>3</v>
      </c>
      <c r="G17" s="13" t="s">
        <v>4</v>
      </c>
      <c r="H17" s="15" t="s">
        <v>5</v>
      </c>
      <c r="I17" s="108" t="s">
        <v>58</v>
      </c>
      <c r="J17" s="109" t="s">
        <v>60</v>
      </c>
    </row>
    <row r="18" spans="1:11" ht="19.5">
      <c r="A18" s="25" t="s">
        <v>146</v>
      </c>
      <c r="B18" s="122" t="s">
        <v>115</v>
      </c>
      <c r="C18" s="125">
        <v>37680</v>
      </c>
      <c r="D18" s="27">
        <v>1</v>
      </c>
      <c r="E18" s="23">
        <f>5+4+5+4+3+4+3+5+4</f>
        <v>37</v>
      </c>
      <c r="F18" s="28">
        <f>5+2+4+4+4+5+4+4+3</f>
        <v>35</v>
      </c>
      <c r="G18" s="16">
        <f>SUM(E18:F18)</f>
        <v>72</v>
      </c>
      <c r="H18" s="118">
        <f>SUM(G18-D18)</f>
        <v>71</v>
      </c>
      <c r="I18" s="101">
        <v>72</v>
      </c>
      <c r="J18" s="106">
        <f>(H18-I18)</f>
        <v>-1</v>
      </c>
      <c r="K18" s="1" t="s">
        <v>61</v>
      </c>
    </row>
    <row r="19" spans="1:11" ht="19.5">
      <c r="A19" s="25" t="s">
        <v>147</v>
      </c>
      <c r="B19" s="122" t="s">
        <v>115</v>
      </c>
      <c r="C19" s="125">
        <v>38257</v>
      </c>
      <c r="D19" s="27">
        <v>14</v>
      </c>
      <c r="E19" s="23">
        <f>4+4+6+5+4+6+3+6+5</f>
        <v>43</v>
      </c>
      <c r="F19" s="28">
        <f>6+4+4+5+5+5+4+5+4</f>
        <v>42</v>
      </c>
      <c r="G19" s="16">
        <f>SUM(E19:F19)</f>
        <v>85</v>
      </c>
      <c r="H19" s="118">
        <f>SUM(G19-D19)</f>
        <v>71</v>
      </c>
      <c r="I19" s="101">
        <v>72</v>
      </c>
      <c r="J19" s="106">
        <f>(H19-I19)</f>
        <v>-1</v>
      </c>
      <c r="K19" s="1" t="s">
        <v>62</v>
      </c>
    </row>
    <row r="20" spans="1:11" ht="19.5">
      <c r="A20" s="25" t="s">
        <v>68</v>
      </c>
      <c r="B20" s="122" t="s">
        <v>69</v>
      </c>
      <c r="C20" s="125">
        <v>37495</v>
      </c>
      <c r="D20" s="27">
        <v>3</v>
      </c>
      <c r="E20" s="23">
        <f>4+4+5+4+5+5+3+5+4</f>
        <v>39</v>
      </c>
      <c r="F20" s="28">
        <f>5+4+4+5+4+3+4+5+5</f>
        <v>39</v>
      </c>
      <c r="G20" s="16">
        <f>SUM(E20:F20)</f>
        <v>78</v>
      </c>
      <c r="H20" s="118">
        <f>SUM(G20-D20)</f>
        <v>75</v>
      </c>
      <c r="I20" s="101">
        <v>73</v>
      </c>
      <c r="J20" s="106">
        <f>(H20-I20)</f>
        <v>2</v>
      </c>
    </row>
    <row r="21" spans="1:11" ht="19.5">
      <c r="A21" s="25" t="s">
        <v>125</v>
      </c>
      <c r="B21" s="122" t="s">
        <v>112</v>
      </c>
      <c r="C21" s="125">
        <v>38229</v>
      </c>
      <c r="D21" s="27">
        <v>22</v>
      </c>
      <c r="E21" s="23">
        <v>49</v>
      </c>
      <c r="F21" s="28">
        <v>48</v>
      </c>
      <c r="G21" s="16">
        <v>97</v>
      </c>
      <c r="H21" s="118">
        <f>SUM(G21-D21)</f>
        <v>75</v>
      </c>
      <c r="I21" s="101">
        <v>71</v>
      </c>
      <c r="J21" s="106">
        <f>(H21-I21)</f>
        <v>4</v>
      </c>
    </row>
    <row r="22" spans="1:11" ht="20.25" thickBot="1">
      <c r="A22" s="95" t="s">
        <v>174</v>
      </c>
      <c r="B22" s="142" t="s">
        <v>114</v>
      </c>
      <c r="C22" s="143">
        <v>37876</v>
      </c>
      <c r="D22" s="144">
        <v>7</v>
      </c>
      <c r="E22" s="145">
        <v>41</v>
      </c>
      <c r="F22" s="146">
        <v>42</v>
      </c>
      <c r="G22" s="147">
        <f>SUM(E22:F22)</f>
        <v>83</v>
      </c>
      <c r="H22" s="148">
        <f>SUM(G22-D22)</f>
        <v>76</v>
      </c>
      <c r="I22" s="149">
        <v>71</v>
      </c>
      <c r="J22" s="150">
        <f>(H22-I22)</f>
        <v>5</v>
      </c>
    </row>
  </sheetData>
  <sortState ref="A18:J22">
    <sortCondition ref="J18:J22"/>
  </sortState>
  <mergeCells count="10">
    <mergeCell ref="A16:H16"/>
    <mergeCell ref="A6:H6"/>
    <mergeCell ref="A9:H9"/>
    <mergeCell ref="A1:H1"/>
    <mergeCell ref="A3:H3"/>
    <mergeCell ref="A4:H4"/>
    <mergeCell ref="A5:H5"/>
    <mergeCell ref="A2:H2"/>
    <mergeCell ref="A8:H8"/>
    <mergeCell ref="A15:H15"/>
  </mergeCells>
  <phoneticPr fontId="0" type="noConversion"/>
  <conditionalFormatting sqref="J18:J22 J11:J13">
    <cfRule type="cellIs" dxfId="11" priority="145" operator="equal">
      <formula>0</formula>
    </cfRule>
    <cfRule type="cellIs" dxfId="10" priority="146" operator="lessThan">
      <formula>0</formula>
    </cfRule>
    <cfRule type="cellIs" dxfId="9" priority="147" operator="greaterThan">
      <formula>0</formula>
    </cfRule>
  </conditionalFormatting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30"/>
  <sheetViews>
    <sheetView zoomScale="70" zoomScaleNormal="70" workbookViewId="0">
      <selection sqref="A1:H1"/>
    </sheetView>
  </sheetViews>
  <sheetFormatPr baseColWidth="10" defaultRowHeight="19.5"/>
  <cols>
    <col min="1" max="1" width="33.42578125" style="7" customWidth="1"/>
    <col min="2" max="2" width="13.140625" style="7" bestFit="1" customWidth="1"/>
    <col min="3" max="3" width="11.140625" style="72" customWidth="1"/>
    <col min="4" max="6" width="4.85546875" style="7" bestFit="1" customWidth="1"/>
    <col min="7" max="7" width="10.28515625" style="7" bestFit="1" customWidth="1"/>
    <col min="8" max="8" width="4.85546875" style="22" bestFit="1" customWidth="1"/>
    <col min="9" max="9" width="13.140625" style="7" bestFit="1" customWidth="1"/>
    <col min="10" max="10" width="4.42578125" style="7" bestFit="1" customWidth="1"/>
    <col min="11" max="16384" width="11.42578125" style="7"/>
  </cols>
  <sheetData>
    <row r="1" spans="1:10">
      <c r="A1" s="193" t="str">
        <f>JUV!A1</f>
        <v>4° TORNEO VIRTUAL</v>
      </c>
      <c r="B1" s="193"/>
      <c r="C1" s="193"/>
      <c r="D1" s="193"/>
      <c r="E1" s="193"/>
      <c r="F1" s="193"/>
      <c r="G1" s="193"/>
      <c r="H1" s="193"/>
      <c r="I1" s="8"/>
      <c r="J1" s="29"/>
    </row>
    <row r="2" spans="1:10">
      <c r="A2" s="194" t="str">
        <f>JUV!A2</f>
        <v>CLUBES DE LA FEDERACION</v>
      </c>
      <c r="B2" s="194"/>
      <c r="C2" s="194"/>
      <c r="D2" s="194"/>
      <c r="E2" s="194"/>
      <c r="F2" s="194"/>
      <c r="G2" s="194"/>
      <c r="H2" s="194"/>
      <c r="I2" s="8"/>
      <c r="J2" s="29"/>
    </row>
    <row r="3" spans="1:10">
      <c r="A3" s="193" t="s">
        <v>7</v>
      </c>
      <c r="B3" s="193"/>
      <c r="C3" s="193"/>
      <c r="D3" s="193"/>
      <c r="E3" s="193"/>
      <c r="F3" s="193"/>
      <c r="G3" s="193"/>
      <c r="H3" s="193"/>
      <c r="I3" s="8"/>
      <c r="J3" s="29"/>
    </row>
    <row r="4" spans="1:10">
      <c r="A4" s="195" t="s">
        <v>11</v>
      </c>
      <c r="B4" s="195"/>
      <c r="C4" s="195"/>
      <c r="D4" s="195"/>
      <c r="E4" s="195"/>
      <c r="F4" s="195"/>
      <c r="G4" s="195"/>
      <c r="H4" s="195"/>
      <c r="I4" s="8"/>
      <c r="J4" s="29"/>
    </row>
    <row r="5" spans="1:10">
      <c r="A5" s="193" t="str">
        <f>JUV!A5</f>
        <v>DOS VUELTAS DE 9 HOYOS MEDAL PLAY</v>
      </c>
      <c r="B5" s="193"/>
      <c r="C5" s="193"/>
      <c r="D5" s="193"/>
      <c r="E5" s="193"/>
      <c r="F5" s="193"/>
      <c r="G5" s="193"/>
      <c r="H5" s="193"/>
      <c r="I5" s="8"/>
      <c r="J5" s="29"/>
    </row>
    <row r="6" spans="1:10" ht="20.25" thickBot="1">
      <c r="A6" s="193" t="str">
        <f>JUV!A6</f>
        <v>16 AL 20 DE DICIEMBRE DE 2020</v>
      </c>
      <c r="B6" s="193"/>
      <c r="C6" s="193"/>
      <c r="D6" s="193"/>
      <c r="E6" s="193"/>
      <c r="F6" s="193"/>
      <c r="G6" s="193"/>
      <c r="H6" s="193"/>
      <c r="I6" s="8"/>
      <c r="J6" s="29"/>
    </row>
    <row r="7" spans="1:10" ht="20.25" thickBot="1">
      <c r="A7" s="196" t="s">
        <v>35</v>
      </c>
      <c r="B7" s="197"/>
      <c r="C7" s="197"/>
      <c r="D7" s="197"/>
      <c r="E7" s="197"/>
      <c r="F7" s="197"/>
      <c r="G7" s="197"/>
      <c r="H7" s="198"/>
      <c r="I7" s="8"/>
      <c r="J7" s="29"/>
    </row>
    <row r="8" spans="1:10" ht="20.25" thickBot="1">
      <c r="A8" s="4" t="s">
        <v>6</v>
      </c>
      <c r="B8" s="9" t="s">
        <v>9</v>
      </c>
      <c r="C8" s="70" t="s">
        <v>19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8"/>
      <c r="J8" s="29"/>
    </row>
    <row r="9" spans="1:10" ht="20.100000000000001" customHeight="1" thickBot="1">
      <c r="A9" s="12" t="str">
        <f>JUV!A18</f>
        <v>SUAREZ MILAGROS</v>
      </c>
      <c r="B9" s="17" t="str">
        <f>JUV!B18</f>
        <v>CMDP</v>
      </c>
      <c r="C9" s="71">
        <f>JUV!C18</f>
        <v>37680</v>
      </c>
      <c r="D9" s="18">
        <f>JUV!D18</f>
        <v>1</v>
      </c>
      <c r="E9" s="18">
        <f>JUV!E18</f>
        <v>37</v>
      </c>
      <c r="F9" s="18">
        <f>JUV!F18</f>
        <v>35</v>
      </c>
      <c r="G9" s="65">
        <f>SUM(E9:F9)</f>
        <v>72</v>
      </c>
      <c r="H9" s="21">
        <f>SUM(G9-D9)</f>
        <v>71</v>
      </c>
      <c r="I9" s="9" t="s">
        <v>15</v>
      </c>
      <c r="J9" s="29"/>
    </row>
    <row r="10" spans="1:10" ht="20.100000000000001" customHeight="1" thickBot="1">
      <c r="A10" s="12" t="str">
        <f>JUV!A19</f>
        <v>ERRECART GIMENA</v>
      </c>
      <c r="B10" s="17" t="str">
        <f>JUV!B19</f>
        <v>CMDP</v>
      </c>
      <c r="C10" s="71">
        <f>JUV!C19</f>
        <v>38257</v>
      </c>
      <c r="D10" s="18">
        <f>JUV!D19</f>
        <v>14</v>
      </c>
      <c r="E10" s="18">
        <f>JUV!E19</f>
        <v>43</v>
      </c>
      <c r="F10" s="18">
        <f>JUV!F19</f>
        <v>42</v>
      </c>
      <c r="G10" s="65">
        <f t="shared" ref="G10" si="0">SUM(E10:F10)</f>
        <v>85</v>
      </c>
      <c r="H10" s="21">
        <f t="shared" ref="H10" si="1">SUM(G10-D10)</f>
        <v>71</v>
      </c>
      <c r="I10" s="9" t="s">
        <v>16</v>
      </c>
      <c r="J10" s="29"/>
    </row>
    <row r="11" spans="1:10" ht="20.25" thickBot="1">
      <c r="A11" s="196" t="str">
        <f>JUV!A9</f>
        <v>CABALLEROS JUVENILES (Clases 95- 96- 97- 98 - 99 - 00 y 01)</v>
      </c>
      <c r="B11" s="197"/>
      <c r="C11" s="197"/>
      <c r="D11" s="197"/>
      <c r="E11" s="197"/>
      <c r="F11" s="197"/>
      <c r="G11" s="197"/>
      <c r="H11" s="198"/>
      <c r="I11" s="1"/>
      <c r="J11" s="29"/>
    </row>
    <row r="12" spans="1:10" ht="20.25" thickBot="1">
      <c r="A12" s="4" t="s">
        <v>0</v>
      </c>
      <c r="B12" s="9" t="s">
        <v>9</v>
      </c>
      <c r="C12" s="70" t="s">
        <v>19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8"/>
      <c r="J12" s="29"/>
    </row>
    <row r="13" spans="1:10" ht="20.100000000000001" customHeight="1" thickBot="1">
      <c r="A13" s="12" t="str">
        <f>JUV!A11</f>
        <v>MICHELI TOMAS</v>
      </c>
      <c r="B13" s="17" t="str">
        <f>JUV!B11</f>
        <v>EVTGC</v>
      </c>
      <c r="C13" s="71">
        <f>JUV!C11</f>
        <v>36646</v>
      </c>
      <c r="D13" s="18">
        <f>JUV!D11</f>
        <v>6</v>
      </c>
      <c r="E13" s="18">
        <f>JUV!E11</f>
        <v>38</v>
      </c>
      <c r="F13" s="18">
        <f>JUV!F11</f>
        <v>41</v>
      </c>
      <c r="G13" s="65">
        <f>JUV!G11</f>
        <v>79</v>
      </c>
      <c r="H13" s="21">
        <f t="shared" ref="H13" si="2">SUM(G13-D13)</f>
        <v>73</v>
      </c>
      <c r="I13" s="9" t="s">
        <v>15</v>
      </c>
      <c r="J13" s="29"/>
    </row>
    <row r="14" spans="1:10" ht="20.100000000000001" customHeight="1" thickBot="1">
      <c r="A14" s="12" t="str">
        <f>JUV!A12</f>
        <v>MORUA CARIAC MATEO</v>
      </c>
      <c r="B14" s="17" t="str">
        <f>JUV!B12</f>
        <v>SPGC</v>
      </c>
      <c r="C14" s="71">
        <f>JUV!C12</f>
        <v>37110</v>
      </c>
      <c r="D14" s="18">
        <f>JUV!D12</f>
        <v>2</v>
      </c>
      <c r="E14" s="18">
        <f>JUV!E12</f>
        <v>38</v>
      </c>
      <c r="F14" s="18">
        <f>JUV!F12</f>
        <v>38</v>
      </c>
      <c r="G14" s="65">
        <f>JUV!G12</f>
        <v>76</v>
      </c>
      <c r="H14" s="21">
        <f t="shared" ref="H14" si="3">SUM(G14-D14)</f>
        <v>74</v>
      </c>
      <c r="I14" s="9" t="s">
        <v>36</v>
      </c>
      <c r="J14" s="29"/>
    </row>
    <row r="15" spans="1:10" ht="20.25" thickBot="1">
      <c r="A15" s="196" t="str">
        <f>'M 18'!A9</f>
        <v>CABALLEROS MENORES (Clases 02 - 03 y 04)</v>
      </c>
      <c r="B15" s="197"/>
      <c r="C15" s="197"/>
      <c r="D15" s="197"/>
      <c r="E15" s="197"/>
      <c r="F15" s="197"/>
      <c r="G15" s="197"/>
      <c r="H15" s="198"/>
      <c r="I15" s="1"/>
      <c r="J15" s="29"/>
    </row>
    <row r="16" spans="1:10" ht="20.25" thickBot="1">
      <c r="A16" s="4" t="s">
        <v>0</v>
      </c>
      <c r="B16" s="9" t="s">
        <v>9</v>
      </c>
      <c r="C16" s="70" t="s">
        <v>19</v>
      </c>
      <c r="D16" s="4" t="s">
        <v>1</v>
      </c>
      <c r="E16" s="4" t="s">
        <v>2</v>
      </c>
      <c r="F16" s="4" t="s">
        <v>3</v>
      </c>
      <c r="G16" s="4" t="s">
        <v>4</v>
      </c>
      <c r="H16" s="4" t="s">
        <v>5</v>
      </c>
      <c r="I16" s="8"/>
      <c r="J16" s="29"/>
    </row>
    <row r="17" spans="1:10" ht="20.100000000000001" customHeight="1" thickBot="1">
      <c r="A17" s="12" t="str">
        <f>'M 18'!A11</f>
        <v>LAFRAGUETTE RAMIRO</v>
      </c>
      <c r="B17" s="17" t="str">
        <f>'M 18'!B11</f>
        <v>CMDP</v>
      </c>
      <c r="C17" s="71">
        <f>'M 18'!C11</f>
        <v>37476</v>
      </c>
      <c r="D17" s="18">
        <f>'M 18'!D11</f>
        <v>18</v>
      </c>
      <c r="E17" s="18">
        <f>'M 18'!E11</f>
        <v>44</v>
      </c>
      <c r="F17" s="18">
        <f>'M 18'!F11</f>
        <v>43</v>
      </c>
      <c r="G17" s="65">
        <f>'M 18'!G11</f>
        <v>87</v>
      </c>
      <c r="H17" s="21">
        <f t="shared" ref="H17:H18" si="4">SUM(G17-D17)</f>
        <v>69</v>
      </c>
      <c r="I17" s="9" t="s">
        <v>15</v>
      </c>
      <c r="J17" s="29"/>
    </row>
    <row r="18" spans="1:10" ht="20.100000000000001" customHeight="1" thickBot="1">
      <c r="A18" s="12" t="str">
        <f>'M 18'!A12</f>
        <v>INDART AGUSTIN</v>
      </c>
      <c r="B18" s="17" t="str">
        <f>'M 18'!B12</f>
        <v>NGC</v>
      </c>
      <c r="C18" s="71">
        <f>'M 18'!C12</f>
        <v>37467</v>
      </c>
      <c r="D18" s="18">
        <f>'M 18'!D12</f>
        <v>2</v>
      </c>
      <c r="E18" s="18">
        <f>'M 18'!E12</f>
        <v>43</v>
      </c>
      <c r="F18" s="18">
        <f>'M 18'!F12</f>
        <v>39</v>
      </c>
      <c r="G18" s="65">
        <f>'M 18'!G12</f>
        <v>82</v>
      </c>
      <c r="H18" s="21">
        <f t="shared" si="4"/>
        <v>80</v>
      </c>
      <c r="I18" s="9" t="s">
        <v>16</v>
      </c>
      <c r="J18" s="29"/>
    </row>
    <row r="19" spans="1:10" thickBot="1">
      <c r="A19" s="190" t="str">
        <f>'M 15'!A9:H9</f>
        <v>CABALLEROS MENORES DE 15 AÑOS (Clases 05 y 06)</v>
      </c>
      <c r="B19" s="191"/>
      <c r="C19" s="191"/>
      <c r="D19" s="191"/>
      <c r="E19" s="191"/>
      <c r="F19" s="191"/>
      <c r="G19" s="191"/>
      <c r="H19" s="192"/>
      <c r="I19" s="1"/>
      <c r="J19" s="29"/>
    </row>
    <row r="20" spans="1:10" ht="20.25" thickBot="1">
      <c r="A20" s="4" t="s">
        <v>0</v>
      </c>
      <c r="B20" s="9" t="s">
        <v>9</v>
      </c>
      <c r="C20" s="70" t="s">
        <v>19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45"/>
      <c r="J20" s="29"/>
    </row>
    <row r="21" spans="1:10" ht="20.100000000000001" customHeight="1" thickBot="1">
      <c r="A21" s="12" t="str">
        <f>'M 15'!A11</f>
        <v>ROLON FRANCISCO</v>
      </c>
      <c r="B21" s="17" t="str">
        <f>'M 15'!B11</f>
        <v>MDPGC</v>
      </c>
      <c r="C21" s="71">
        <f>'M 15'!C11</f>
        <v>38872</v>
      </c>
      <c r="D21" s="18">
        <f>'M 15'!D11</f>
        <v>17</v>
      </c>
      <c r="E21" s="18">
        <f>'M 15'!E11</f>
        <v>45</v>
      </c>
      <c r="F21" s="18">
        <f>'M 15'!F11</f>
        <v>38</v>
      </c>
      <c r="G21" s="65">
        <f>'M 15'!G11</f>
        <v>83</v>
      </c>
      <c r="H21" s="21">
        <f t="shared" ref="H21" si="5">SUM(G21-D21)</f>
        <v>66</v>
      </c>
      <c r="I21" s="9" t="s">
        <v>15</v>
      </c>
      <c r="J21" s="29"/>
    </row>
    <row r="22" spans="1:10" ht="20.100000000000001" customHeight="1" thickBot="1">
      <c r="A22" s="12" t="str">
        <f>'M 15'!A12</f>
        <v xml:space="preserve">ZHAO JOSE </v>
      </c>
      <c r="B22" s="17" t="str">
        <f>'M 15'!B12</f>
        <v>CMDP</v>
      </c>
      <c r="C22" s="71">
        <f>'M 15'!C12</f>
        <v>38395</v>
      </c>
      <c r="D22" s="18">
        <f>'M 15'!D12</f>
        <v>14</v>
      </c>
      <c r="E22" s="18">
        <f>'M 15'!E12</f>
        <v>43</v>
      </c>
      <c r="F22" s="18">
        <f>'M 15'!F12</f>
        <v>44</v>
      </c>
      <c r="G22" s="65">
        <f>'M 15'!G12</f>
        <v>87</v>
      </c>
      <c r="H22" s="21">
        <f t="shared" ref="H22" si="6">SUM(G22-D22)</f>
        <v>73</v>
      </c>
      <c r="I22" s="9" t="s">
        <v>16</v>
      </c>
      <c r="J22" s="29"/>
    </row>
    <row r="23" spans="1:10" ht="20.25" thickBot="1">
      <c r="A23" s="196" t="str">
        <f>'M 15'!A23:H23</f>
        <v>DAMAS MENORES DE 15 AÑOS (Clases 05 y Posteriores)</v>
      </c>
      <c r="B23" s="197"/>
      <c r="C23" s="197"/>
      <c r="D23" s="197"/>
      <c r="E23" s="197"/>
      <c r="F23" s="197"/>
      <c r="G23" s="197"/>
      <c r="H23" s="198"/>
      <c r="I23" s="11"/>
      <c r="J23" s="29"/>
    </row>
    <row r="24" spans="1:10" ht="20.25" thickBot="1">
      <c r="A24" s="4" t="s">
        <v>6</v>
      </c>
      <c r="B24" s="9" t="s">
        <v>9</v>
      </c>
      <c r="C24" s="70" t="s">
        <v>19</v>
      </c>
      <c r="D24" s="4" t="s">
        <v>1</v>
      </c>
      <c r="E24" s="4" t="s">
        <v>2</v>
      </c>
      <c r="F24" s="4" t="s">
        <v>3</v>
      </c>
      <c r="G24" s="4" t="s">
        <v>4</v>
      </c>
      <c r="H24" s="4" t="s">
        <v>5</v>
      </c>
      <c r="I24" s="8"/>
      <c r="J24" s="29"/>
    </row>
    <row r="25" spans="1:10" ht="20.100000000000001" customHeight="1" thickBot="1">
      <c r="A25" s="12" t="str">
        <f>'M 15'!A25</f>
        <v>MARTIN IARA</v>
      </c>
      <c r="B25" s="17" t="str">
        <f>'M 15'!B25</f>
        <v>CMDP</v>
      </c>
      <c r="C25" s="71">
        <f>'M 15'!C25</f>
        <v>38873</v>
      </c>
      <c r="D25" s="18">
        <f>'M 15'!D25</f>
        <v>5</v>
      </c>
      <c r="E25" s="18">
        <f>'M 15'!E25</f>
        <v>36</v>
      </c>
      <c r="F25" s="18">
        <f>'M 15'!F25</f>
        <v>36</v>
      </c>
      <c r="G25" s="65">
        <f>'M 15'!G25</f>
        <v>72</v>
      </c>
      <c r="H25" s="21">
        <f>'M 15'!H25</f>
        <v>67</v>
      </c>
      <c r="I25" s="9" t="s">
        <v>15</v>
      </c>
      <c r="J25" s="29"/>
    </row>
    <row r="26" spans="1:10" ht="20.100000000000001" customHeight="1" thickBot="1">
      <c r="A26" s="12" t="str">
        <f>'M 15'!A26</f>
        <v>SERRES JOSEFINA</v>
      </c>
      <c r="B26" s="17" t="str">
        <f>'M 15'!B26</f>
        <v>NGC</v>
      </c>
      <c r="C26" s="71">
        <f>'M 15'!C26</f>
        <v>38411</v>
      </c>
      <c r="D26" s="18">
        <f>'M 15'!D26</f>
        <v>13</v>
      </c>
      <c r="E26" s="18">
        <f>'M 15'!E26</f>
        <v>47</v>
      </c>
      <c r="F26" s="18">
        <f>'M 15'!F26</f>
        <v>40</v>
      </c>
      <c r="G26" s="65">
        <f>'M 15'!G26</f>
        <v>87</v>
      </c>
      <c r="H26" s="21">
        <f>'M 15'!H26</f>
        <v>74</v>
      </c>
      <c r="I26" s="9" t="s">
        <v>16</v>
      </c>
      <c r="J26" s="29"/>
    </row>
    <row r="27" spans="1:10" thickBot="1">
      <c r="A27" s="190" t="str">
        <f>'M 13'!A9:H9</f>
        <v>CABALLEROS MENORES DE 13 AÑOS (Clases 07 y Posteriores)</v>
      </c>
      <c r="B27" s="191"/>
      <c r="C27" s="191"/>
      <c r="D27" s="191"/>
      <c r="E27" s="191"/>
      <c r="F27" s="191"/>
      <c r="G27" s="191"/>
      <c r="H27" s="192"/>
      <c r="I27" s="1"/>
    </row>
    <row r="28" spans="1:10" ht="20.25" thickBot="1">
      <c r="A28" s="4" t="s">
        <v>0</v>
      </c>
      <c r="B28" s="9" t="s">
        <v>9</v>
      </c>
      <c r="C28" s="70" t="s">
        <v>19</v>
      </c>
      <c r="D28" s="4" t="s">
        <v>1</v>
      </c>
      <c r="E28" s="4" t="s">
        <v>2</v>
      </c>
      <c r="F28" s="4" t="s">
        <v>3</v>
      </c>
      <c r="G28" s="4" t="s">
        <v>4</v>
      </c>
      <c r="H28" s="4" t="s">
        <v>5</v>
      </c>
      <c r="I28" s="81"/>
    </row>
    <row r="29" spans="1:10" ht="20.100000000000001" customHeight="1" thickBot="1">
      <c r="A29" s="12" t="str">
        <f>'M 13'!A11</f>
        <v>GIMENEZ QUIROGA GONZALO</v>
      </c>
      <c r="B29" s="17" t="str">
        <f>'M 13'!B11</f>
        <v>NGC</v>
      </c>
      <c r="C29" s="71">
        <f>'M 13'!C11</f>
        <v>39105</v>
      </c>
      <c r="D29" s="18">
        <f>'M 13'!D11</f>
        <v>1</v>
      </c>
      <c r="E29" s="18">
        <f>'M 13'!E11</f>
        <v>35</v>
      </c>
      <c r="F29" s="18">
        <f>'M 13'!F11</f>
        <v>35</v>
      </c>
      <c r="G29" s="65">
        <f>'M 13'!G11</f>
        <v>70</v>
      </c>
      <c r="H29" s="21">
        <f>'M 13'!H11</f>
        <v>69</v>
      </c>
      <c r="I29" s="9" t="s">
        <v>15</v>
      </c>
      <c r="J29" s="29"/>
    </row>
    <row r="30" spans="1:10" ht="20.100000000000001" customHeight="1" thickBot="1">
      <c r="A30" s="73" t="str">
        <f>'M 13'!A12</f>
        <v>SALVI SANTINO</v>
      </c>
      <c r="B30" s="74" t="str">
        <f>'M 13'!B12</f>
        <v>EVTGC</v>
      </c>
      <c r="C30" s="75">
        <f>'M 13'!C12</f>
        <v>39699</v>
      </c>
      <c r="D30" s="76">
        <f>'M 13'!D12</f>
        <v>17</v>
      </c>
      <c r="E30" s="76">
        <f>'M 13'!E12</f>
        <v>45</v>
      </c>
      <c r="F30" s="76">
        <f>'M 13'!F12</f>
        <v>42</v>
      </c>
      <c r="G30" s="77">
        <f>'M 13'!G12</f>
        <v>87</v>
      </c>
      <c r="H30" s="78">
        <f>'M 13'!H12</f>
        <v>70</v>
      </c>
      <c r="I30" s="9" t="s">
        <v>16</v>
      </c>
      <c r="J30" s="29"/>
    </row>
  </sheetData>
  <mergeCells count="12">
    <mergeCell ref="A27:H27"/>
    <mergeCell ref="A5:H5"/>
    <mergeCell ref="A6:H6"/>
    <mergeCell ref="A1:H1"/>
    <mergeCell ref="A2:H2"/>
    <mergeCell ref="A3:H3"/>
    <mergeCell ref="A4:H4"/>
    <mergeCell ref="A19:H19"/>
    <mergeCell ref="A23:H23"/>
    <mergeCell ref="A7:H7"/>
    <mergeCell ref="A11:H11"/>
    <mergeCell ref="A15:H15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E123"/>
  <sheetViews>
    <sheetView topLeftCell="A37" zoomScale="70" zoomScaleNormal="70" workbookViewId="0">
      <selection sqref="A1:H1"/>
    </sheetView>
  </sheetViews>
  <sheetFormatPr baseColWidth="10" defaultRowHeight="18.75"/>
  <cols>
    <col min="1" max="1" width="53.5703125" style="7" bestFit="1" customWidth="1"/>
    <col min="2" max="2" width="13.28515625" style="10" bestFit="1" customWidth="1"/>
    <col min="3" max="3" width="15.7109375" style="44" bestFit="1" customWidth="1"/>
    <col min="4" max="4" width="10.85546875" style="10" bestFit="1" customWidth="1"/>
    <col min="5" max="5" width="4.28515625" style="7" bestFit="1" customWidth="1"/>
    <col min="6" max="16384" width="11.42578125" style="7"/>
  </cols>
  <sheetData>
    <row r="1" spans="1:5" ht="19.5">
      <c r="A1" s="193" t="str">
        <f>JUV!A1</f>
        <v>4° TORNEO VIRTUAL</v>
      </c>
      <c r="B1" s="193"/>
      <c r="C1" s="193"/>
      <c r="D1" s="193"/>
      <c r="E1" s="29"/>
    </row>
    <row r="2" spans="1:5" ht="19.5">
      <c r="A2" s="193" t="str">
        <f>JUV!A2</f>
        <v>CLUBES DE LA FEDERACION</v>
      </c>
      <c r="B2" s="193"/>
      <c r="C2" s="193"/>
      <c r="D2" s="193"/>
      <c r="E2" s="29"/>
    </row>
    <row r="3" spans="1:5" ht="19.5">
      <c r="A3" s="193" t="str">
        <f>JUV!A3</f>
        <v>FEDERACION REGIONAL DE GOLF MAR Y SIERRAS</v>
      </c>
      <c r="B3" s="193"/>
      <c r="C3" s="193"/>
      <c r="D3" s="193"/>
      <c r="E3" s="29"/>
    </row>
    <row r="4" spans="1:5" ht="19.5">
      <c r="A4" s="195" t="s">
        <v>12</v>
      </c>
      <c r="B4" s="195"/>
      <c r="C4" s="195"/>
      <c r="D4" s="195"/>
      <c r="E4" s="29"/>
    </row>
    <row r="5" spans="1:5" ht="19.5">
      <c r="A5" s="193" t="s">
        <v>14</v>
      </c>
      <c r="B5" s="193"/>
      <c r="C5" s="193"/>
      <c r="D5" s="193"/>
      <c r="E5" s="29"/>
    </row>
    <row r="6" spans="1:5" ht="19.5">
      <c r="A6" s="193" t="str">
        <f>JUV!A6</f>
        <v>16 AL 20 DE DICIEMBRE DE 2020</v>
      </c>
      <c r="B6" s="193"/>
      <c r="C6" s="193"/>
      <c r="D6" s="193"/>
      <c r="E6" s="29"/>
    </row>
    <row r="7" spans="1:5" ht="20.25" thickBot="1">
      <c r="A7" s="32"/>
      <c r="B7" s="32"/>
      <c r="C7" s="32"/>
      <c r="D7" s="32"/>
      <c r="E7" s="29"/>
    </row>
    <row r="8" spans="1:5" ht="20.25" thickBot="1">
      <c r="A8" s="196" t="str">
        <f>ALBATROS!A18</f>
        <v>ALBATROS - DAMAS CLASES 07 - 08 -</v>
      </c>
      <c r="B8" s="199"/>
      <c r="C8" s="199"/>
      <c r="D8" s="198"/>
      <c r="E8" s="29"/>
    </row>
    <row r="9" spans="1:5" s="32" customFormat="1" ht="20.25" thickBot="1">
      <c r="A9" s="30" t="s">
        <v>6</v>
      </c>
      <c r="B9" s="9" t="s">
        <v>9</v>
      </c>
      <c r="C9" s="33" t="s">
        <v>19</v>
      </c>
      <c r="D9" s="31" t="s">
        <v>8</v>
      </c>
      <c r="E9" s="29"/>
    </row>
    <row r="10" spans="1:5" ht="19.5">
      <c r="A10" s="34" t="str">
        <f>ALBATROS!A21</f>
        <v>ACHEN ALDANA</v>
      </c>
      <c r="B10" s="35" t="str">
        <f>ALBATROS!B21</f>
        <v>CMDP</v>
      </c>
      <c r="C10" s="36">
        <f>ALBATROS!C21</f>
        <v>39591</v>
      </c>
      <c r="D10" s="37">
        <f>ALBATROS!D21</f>
        <v>53</v>
      </c>
      <c r="E10" s="29"/>
    </row>
    <row r="11" spans="1:5" ht="19.5">
      <c r="A11" s="38" t="e">
        <f>ALBATROS!#REF!</f>
        <v>#REF!</v>
      </c>
      <c r="B11" s="39" t="e">
        <f>ALBATROS!#REF!</f>
        <v>#REF!</v>
      </c>
      <c r="C11" s="40" t="e">
        <f>ALBATROS!#REF!</f>
        <v>#REF!</v>
      </c>
      <c r="D11" s="41" t="e">
        <f>ALBATROS!#REF!</f>
        <v>#REF!</v>
      </c>
      <c r="E11" s="29"/>
    </row>
    <row r="12" spans="1:5" ht="19.5" thickBot="1">
      <c r="B12" s="7"/>
      <c r="C12" s="42"/>
      <c r="D12" s="7"/>
      <c r="E12" s="29"/>
    </row>
    <row r="13" spans="1:5" ht="20.25" thickBot="1">
      <c r="A13" s="196" t="str">
        <f>ALBATROS!A9</f>
        <v>ALBATROS - CABALLEROS CLASES 07 - 08 -</v>
      </c>
      <c r="B13" s="197"/>
      <c r="C13" s="197"/>
      <c r="D13" s="198"/>
      <c r="E13" s="29"/>
    </row>
    <row r="14" spans="1:5" ht="20.25" thickBot="1">
      <c r="A14" s="9" t="s">
        <v>0</v>
      </c>
      <c r="B14" s="9" t="s">
        <v>9</v>
      </c>
      <c r="C14" s="33" t="s">
        <v>19</v>
      </c>
      <c r="D14" s="9" t="s">
        <v>8</v>
      </c>
      <c r="E14" s="29"/>
    </row>
    <row r="15" spans="1:5" ht="19.5">
      <c r="A15" s="34" t="str">
        <f>ALBATROS!A11</f>
        <v>DEL RIO DAVID</v>
      </c>
      <c r="B15" s="35" t="str">
        <f>ALBATROS!B11</f>
        <v>CMDP</v>
      </c>
      <c r="C15" s="36">
        <f>ALBATROS!C11</f>
        <v>39531</v>
      </c>
      <c r="D15" s="37">
        <f>ALBATROS!D11</f>
        <v>48</v>
      </c>
      <c r="E15" s="29"/>
    </row>
    <row r="16" spans="1:5" ht="19.5">
      <c r="A16" s="38" t="str">
        <f>ALBATROS!A12</f>
        <v>DONADIO AGUSTIN</v>
      </c>
      <c r="B16" s="39" t="str">
        <f>ALBATROS!B12</f>
        <v>CMDP</v>
      </c>
      <c r="C16" s="40">
        <f>ALBATROS!C12</f>
        <v>39526</v>
      </c>
      <c r="D16" s="41">
        <f>ALBATROS!D12</f>
        <v>54</v>
      </c>
      <c r="E16" s="29"/>
    </row>
    <row r="17" spans="1:5" ht="19.5" thickBot="1">
      <c r="B17" s="7"/>
      <c r="C17" s="42"/>
      <c r="D17" s="7"/>
      <c r="E17" s="29"/>
    </row>
    <row r="18" spans="1:5" ht="20.25" thickBot="1">
      <c r="A18" s="196" t="str">
        <f>EAGLES!A23</f>
        <v>EAGLES - DAMAS CLASES 09 - 10 -</v>
      </c>
      <c r="B18" s="197"/>
      <c r="C18" s="197"/>
      <c r="D18" s="198"/>
      <c r="E18" s="29"/>
    </row>
    <row r="19" spans="1:5" s="32" customFormat="1" ht="20.25" thickBot="1">
      <c r="A19" s="9" t="s">
        <v>6</v>
      </c>
      <c r="B19" s="9" t="s">
        <v>9</v>
      </c>
      <c r="C19" s="33" t="s">
        <v>19</v>
      </c>
      <c r="D19" s="9" t="s">
        <v>8</v>
      </c>
      <c r="E19" s="29"/>
    </row>
    <row r="20" spans="1:5" ht="19.5">
      <c r="A20" s="34" t="str">
        <f>EAGLES!A25</f>
        <v>DANIEL KATJA</v>
      </c>
      <c r="B20" s="35" t="str">
        <f>EAGLES!B25</f>
        <v>NGC</v>
      </c>
      <c r="C20" s="36">
        <f>EAGLES!C25</f>
        <v>0</v>
      </c>
      <c r="D20" s="37">
        <f>EAGLES!D25</f>
        <v>51</v>
      </c>
      <c r="E20" s="29"/>
    </row>
    <row r="21" spans="1:5" ht="19.5">
      <c r="A21" s="38" t="str">
        <f>EAGLES!A26</f>
        <v>JENKINS UMA</v>
      </c>
      <c r="B21" s="39" t="str">
        <f>EAGLES!B26</f>
        <v>MDPGC</v>
      </c>
      <c r="C21" s="40">
        <f>EAGLES!C26</f>
        <v>40439</v>
      </c>
      <c r="D21" s="41">
        <f>EAGLES!D26</f>
        <v>54</v>
      </c>
      <c r="E21" s="29"/>
    </row>
    <row r="22" spans="1:5" ht="19.5" thickBot="1">
      <c r="B22" s="7"/>
      <c r="C22" s="42"/>
      <c r="D22" s="7"/>
      <c r="E22" s="29"/>
    </row>
    <row r="23" spans="1:5" ht="20.25" thickBot="1">
      <c r="A23" s="196" t="str">
        <f>EAGLES!A8</f>
        <v>EAGLES - CABALLEROS CLASES 09 - 10 -</v>
      </c>
      <c r="B23" s="197"/>
      <c r="C23" s="197"/>
      <c r="D23" s="198"/>
      <c r="E23" s="29"/>
    </row>
    <row r="24" spans="1:5" ht="20.25" thickBot="1">
      <c r="A24" s="9" t="s">
        <v>0</v>
      </c>
      <c r="B24" s="9" t="s">
        <v>9</v>
      </c>
      <c r="C24" s="33" t="s">
        <v>19</v>
      </c>
      <c r="D24" s="9" t="s">
        <v>8</v>
      </c>
      <c r="E24" s="29"/>
    </row>
    <row r="25" spans="1:5" ht="19.5">
      <c r="A25" s="34" t="str">
        <f>EAGLES!A10</f>
        <v>ROLON ESTANISLAO</v>
      </c>
      <c r="B25" s="35" t="str">
        <f>EAGLES!B10</f>
        <v>MDPGC</v>
      </c>
      <c r="C25" s="36">
        <f>EAGLES!C10</f>
        <v>39994</v>
      </c>
      <c r="D25" s="37">
        <f>EAGLES!D10</f>
        <v>44</v>
      </c>
      <c r="E25" s="29"/>
    </row>
    <row r="26" spans="1:5" ht="19.5">
      <c r="A26" s="38" t="str">
        <f>EAGLES!A11</f>
        <v>PORTIS SANTIAGO (Ult. 6 H 27)</v>
      </c>
      <c r="B26" s="39" t="str">
        <f>EAGLES!B11</f>
        <v>CMDP</v>
      </c>
      <c r="C26" s="40">
        <f>EAGLES!C11</f>
        <v>40175</v>
      </c>
      <c r="D26" s="41">
        <f>EAGLES!D11</f>
        <v>46</v>
      </c>
      <c r="E26" s="29"/>
    </row>
    <row r="27" spans="1:5" ht="19.5" thickBot="1">
      <c r="B27" s="7"/>
      <c r="C27" s="42"/>
      <c r="D27" s="7"/>
      <c r="E27" s="29"/>
    </row>
    <row r="28" spans="1:5" ht="20.25" thickBot="1">
      <c r="A28" s="196" t="str">
        <f>BIRDIES!A8</f>
        <v>BIRDIES - CABALLEROS CLASES 11 Y POSTERIORES -</v>
      </c>
      <c r="B28" s="197"/>
      <c r="C28" s="197"/>
      <c r="D28" s="198"/>
      <c r="E28" s="29"/>
    </row>
    <row r="29" spans="1:5" ht="20.25" thickBot="1">
      <c r="A29" s="4" t="s">
        <v>0</v>
      </c>
      <c r="B29" s="4" t="s">
        <v>9</v>
      </c>
      <c r="C29" s="33" t="s">
        <v>19</v>
      </c>
      <c r="D29" s="4" t="s">
        <v>8</v>
      </c>
      <c r="E29" s="29"/>
    </row>
    <row r="30" spans="1:5" ht="19.5">
      <c r="A30" s="34" t="str">
        <f>BIRDIES!A10</f>
        <v>PATTI VICENTE</v>
      </c>
      <c r="B30" s="35" t="str">
        <f>BIRDIES!B10</f>
        <v>SPGC</v>
      </c>
      <c r="C30" s="36">
        <f>BIRDIES!C10</f>
        <v>41123</v>
      </c>
      <c r="D30" s="37">
        <f>BIRDIES!D10</f>
        <v>46</v>
      </c>
      <c r="E30" s="29"/>
    </row>
    <row r="31" spans="1:5" ht="19.5">
      <c r="A31" s="38" t="str">
        <f>BIRDIES!A11</f>
        <v>GERINIO RENATO</v>
      </c>
      <c r="B31" s="39" t="str">
        <f>BIRDIES!B11</f>
        <v>EVTGC</v>
      </c>
      <c r="C31" s="40">
        <f>BIRDIES!C11</f>
        <v>40937</v>
      </c>
      <c r="D31" s="41">
        <f>BIRDIES!D11</f>
        <v>50</v>
      </c>
      <c r="E31" s="29"/>
    </row>
    <row r="32" spans="1:5" ht="20.25" thickBot="1">
      <c r="A32" s="48"/>
      <c r="B32" s="49"/>
      <c r="C32" s="50"/>
      <c r="D32" s="47"/>
      <c r="E32" s="29"/>
    </row>
    <row r="33" spans="1:5" ht="20.25" thickBot="1">
      <c r="A33" s="196" t="str">
        <f>BIRDIES!A22</f>
        <v>BIRDIES - DAMAS CLASES 11 Y POSTERIORES -</v>
      </c>
      <c r="B33" s="197"/>
      <c r="C33" s="197"/>
      <c r="D33" s="198"/>
      <c r="E33" s="29"/>
    </row>
    <row r="34" spans="1:5" ht="20.25" thickBot="1">
      <c r="A34" s="4" t="s">
        <v>6</v>
      </c>
      <c r="B34" s="4" t="s">
        <v>9</v>
      </c>
      <c r="C34" s="33" t="s">
        <v>19</v>
      </c>
      <c r="D34" s="4" t="s">
        <v>8</v>
      </c>
      <c r="E34" s="29"/>
    </row>
    <row r="35" spans="1:5" ht="19.5">
      <c r="A35" s="34" t="str">
        <f>BIRDIES!A24</f>
        <v>MARTIN MILENA</v>
      </c>
      <c r="B35" s="35" t="str">
        <f>BIRDIES!B24</f>
        <v>CMDP</v>
      </c>
      <c r="C35" s="36">
        <f>BIRDIES!C24</f>
        <v>40984</v>
      </c>
      <c r="D35" s="37">
        <f>BIRDIES!D24</f>
        <v>55</v>
      </c>
      <c r="E35" s="29"/>
    </row>
    <row r="36" spans="1:5" ht="19.5">
      <c r="A36" s="38" t="str">
        <f>BIRDIES!A25</f>
        <v>BIONDELLI ALLEGRA</v>
      </c>
      <c r="B36" s="39" t="str">
        <f>BIRDIES!B25</f>
        <v>SPGC</v>
      </c>
      <c r="C36" s="40">
        <f>BIRDIES!C25</f>
        <v>40616</v>
      </c>
      <c r="D36" s="41">
        <f>BIRDIES!D25</f>
        <v>59</v>
      </c>
      <c r="E36" s="29"/>
    </row>
    <row r="37" spans="1:5" ht="20.25" thickBot="1">
      <c r="A37" s="48"/>
      <c r="B37" s="49"/>
      <c r="C37" s="50"/>
      <c r="D37" s="62"/>
      <c r="E37" s="29"/>
    </row>
    <row r="38" spans="1:5" ht="20.25" thickBot="1">
      <c r="A38" s="196" t="str">
        <f>PROMOCIONALES!A8</f>
        <v>CATEGORIA PROMOCIONALES A HCP.</v>
      </c>
      <c r="B38" s="197"/>
      <c r="C38" s="197"/>
      <c r="D38" s="198"/>
      <c r="E38" s="29"/>
    </row>
    <row r="39" spans="1:5" ht="20.25" thickBot="1">
      <c r="A39" s="4" t="s">
        <v>0</v>
      </c>
      <c r="B39" s="4" t="s">
        <v>9</v>
      </c>
      <c r="C39" s="33" t="s">
        <v>19</v>
      </c>
      <c r="D39" s="4" t="s">
        <v>8</v>
      </c>
      <c r="E39" s="29"/>
    </row>
    <row r="40" spans="1:5" ht="19.5">
      <c r="A40" s="34" t="str">
        <f>PROMOCIONALES!A10</f>
        <v>SALANITRO TOMAS</v>
      </c>
      <c r="B40" s="35" t="str">
        <f>PROMOCIONALES!B10</f>
        <v>SPGC</v>
      </c>
      <c r="C40" s="36">
        <f>PROMOCIONALES!C10</f>
        <v>38848</v>
      </c>
      <c r="D40" s="37">
        <f>PROMOCIONALES!D10</f>
        <v>49</v>
      </c>
      <c r="E40" s="29"/>
    </row>
    <row r="41" spans="1:5" ht="20.25" thickBot="1">
      <c r="A41" s="58" t="str">
        <f>PROMOCIONALES!A11</f>
        <v>GOÑI MATEO</v>
      </c>
      <c r="B41" s="56" t="str">
        <f>PROMOCIONALES!B11</f>
        <v>SPGC</v>
      </c>
      <c r="C41" s="57">
        <f>PROMOCIONALES!C11</f>
        <v>38937</v>
      </c>
      <c r="D41" s="59">
        <f>PROMOCIONALES!D11</f>
        <v>57</v>
      </c>
      <c r="E41" s="29"/>
    </row>
    <row r="42" spans="1:5" ht="20.25" thickBot="1">
      <c r="A42" s="48"/>
      <c r="B42" s="49"/>
      <c r="C42" s="50"/>
      <c r="D42" s="47"/>
      <c r="E42" s="29"/>
    </row>
    <row r="43" spans="1:5" ht="20.25" thickBot="1">
      <c r="A43" s="196" t="s">
        <v>13</v>
      </c>
      <c r="B43" s="197"/>
      <c r="C43" s="197"/>
      <c r="D43" s="198"/>
      <c r="E43" s="29"/>
    </row>
    <row r="44" spans="1:5" ht="20.25" thickBot="1">
      <c r="A44" s="4" t="s">
        <v>0</v>
      </c>
      <c r="B44" s="4" t="s">
        <v>9</v>
      </c>
      <c r="C44" s="43" t="s">
        <v>10</v>
      </c>
      <c r="D44" s="4" t="s">
        <v>22</v>
      </c>
      <c r="E44" s="29"/>
    </row>
    <row r="45" spans="1:5" ht="19.5">
      <c r="A45" s="38" t="str">
        <f>'5 H Y H.A. Y GGII'!A10</f>
        <v>GIANFORMAGIO MATEO</v>
      </c>
      <c r="B45" s="39" t="str">
        <f>'5 H Y H.A. Y GGII'!B10</f>
        <v>CMDP</v>
      </c>
      <c r="C45" s="40" t="s">
        <v>10</v>
      </c>
      <c r="D45" s="41">
        <f>'5 H Y H.A. Y GGII'!C10</f>
        <v>29</v>
      </c>
      <c r="E45" s="29"/>
    </row>
    <row r="46" spans="1:5" ht="19.5">
      <c r="A46" s="38" t="str">
        <f>'5 H Y H.A. Y GGII'!A11</f>
        <v>GUTIERREZ PEDRO</v>
      </c>
      <c r="B46" s="39" t="str">
        <f>'5 H Y H.A. Y GGII'!B11</f>
        <v>NGC</v>
      </c>
      <c r="C46" s="40" t="s">
        <v>10</v>
      </c>
      <c r="D46" s="41">
        <f>'5 H Y H.A. Y GGII'!C11</f>
        <v>30</v>
      </c>
      <c r="E46" s="29"/>
    </row>
    <row r="47" spans="1:5" ht="19.5">
      <c r="A47" s="38" t="str">
        <f>'5 H Y H.A. Y GGII'!A12</f>
        <v>GONZALEZ JOAQUIN</v>
      </c>
      <c r="B47" s="39" t="str">
        <f>'5 H Y H.A. Y GGII'!B12</f>
        <v>NGC</v>
      </c>
      <c r="C47" s="40" t="s">
        <v>10</v>
      </c>
      <c r="D47" s="41">
        <f>'5 H Y H.A. Y GGII'!C12</f>
        <v>31</v>
      </c>
      <c r="E47" s="29"/>
    </row>
    <row r="48" spans="1:5" ht="19.5">
      <c r="A48" s="38" t="str">
        <f>'5 H Y H.A. Y GGII'!A13</f>
        <v>BERENGENO JOAQUINA</v>
      </c>
      <c r="B48" s="39" t="str">
        <f>'5 H Y H.A. Y GGII'!B13</f>
        <v>CMDP</v>
      </c>
      <c r="C48" s="40" t="s">
        <v>10</v>
      </c>
      <c r="D48" s="41">
        <f>'5 H Y H.A. Y GGII'!C13</f>
        <v>33</v>
      </c>
      <c r="E48" s="29"/>
    </row>
    <row r="49" spans="1:5" ht="19.5">
      <c r="A49" s="38" t="str">
        <f>'5 H Y H.A. Y GGII'!A14</f>
        <v>STIER RENATA</v>
      </c>
      <c r="B49" s="39" t="str">
        <f>'5 H Y H.A. Y GGII'!B14</f>
        <v>SPGC</v>
      </c>
      <c r="C49" s="40" t="s">
        <v>10</v>
      </c>
      <c r="D49" s="41">
        <f>'5 H Y H.A. Y GGII'!C14</f>
        <v>34</v>
      </c>
      <c r="E49" s="29"/>
    </row>
    <row r="50" spans="1:5" ht="19.5">
      <c r="A50" s="38" t="str">
        <f>'5 H Y H.A. Y GGII'!A15</f>
        <v>JARQUE VIOLETA</v>
      </c>
      <c r="B50" s="39" t="str">
        <f>'5 H Y H.A. Y GGII'!B15</f>
        <v>EVTGC</v>
      </c>
      <c r="C50" s="40" t="s">
        <v>10</v>
      </c>
      <c r="D50" s="41">
        <f>'5 H Y H.A. Y GGII'!C15</f>
        <v>35</v>
      </c>
      <c r="E50" s="29"/>
    </row>
    <row r="51" spans="1:5" ht="19.5">
      <c r="A51" s="38" t="str">
        <f>'5 H Y H.A. Y GGII'!A16</f>
        <v>MONJE COLOMBRO SATHYA ANIL</v>
      </c>
      <c r="B51" s="39" t="str">
        <f>'5 H Y H.A. Y GGII'!B16</f>
        <v>SPGC</v>
      </c>
      <c r="C51" s="40" t="s">
        <v>10</v>
      </c>
      <c r="D51" s="41">
        <f>'5 H Y H.A. Y GGII'!C16</f>
        <v>35</v>
      </c>
      <c r="E51" s="29"/>
    </row>
    <row r="52" spans="1:5" ht="19.5">
      <c r="A52" s="38" t="str">
        <f>'5 H Y H.A. Y GGII'!A17</f>
        <v>FERNANDEZ ELISA</v>
      </c>
      <c r="B52" s="39" t="str">
        <f>'5 H Y H.A. Y GGII'!B17</f>
        <v>NGC</v>
      </c>
      <c r="C52" s="40" t="s">
        <v>10</v>
      </c>
      <c r="D52" s="41">
        <f>'5 H Y H.A. Y GGII'!C17</f>
        <v>35</v>
      </c>
      <c r="E52" s="29"/>
    </row>
    <row r="53" spans="1:5" ht="19.5">
      <c r="A53" s="38" t="str">
        <f>'5 H Y H.A. Y GGII'!A18</f>
        <v>DEL CERRO JUANA</v>
      </c>
      <c r="B53" s="39" t="str">
        <f>'5 H Y H.A. Y GGII'!B18</f>
        <v>CMDP</v>
      </c>
      <c r="C53" s="40" t="s">
        <v>10</v>
      </c>
      <c r="D53" s="41">
        <f>'5 H Y H.A. Y GGII'!C18</f>
        <v>35</v>
      </c>
      <c r="E53" s="29"/>
    </row>
    <row r="54" spans="1:5" ht="19.5">
      <c r="A54" s="38" t="str">
        <f>'5 H Y H.A. Y GGII'!A19</f>
        <v>MOURELOS IGNACIO</v>
      </c>
      <c r="B54" s="39" t="str">
        <f>'5 H Y H.A. Y GGII'!B19</f>
        <v>EVTGC</v>
      </c>
      <c r="C54" s="40" t="s">
        <v>10</v>
      </c>
      <c r="D54" s="41">
        <f>'5 H Y H.A. Y GGII'!C19</f>
        <v>36</v>
      </c>
      <c r="E54" s="29"/>
    </row>
    <row r="55" spans="1:5" ht="19.5">
      <c r="A55" s="38" t="str">
        <f>'5 H Y H.A. Y GGII'!A20</f>
        <v>PORCARO UMA</v>
      </c>
      <c r="B55" s="39" t="str">
        <f>'5 H Y H.A. Y GGII'!B20</f>
        <v>NGC</v>
      </c>
      <c r="C55" s="40" t="s">
        <v>10</v>
      </c>
      <c r="D55" s="41">
        <f>'5 H Y H.A. Y GGII'!C20</f>
        <v>36</v>
      </c>
      <c r="E55" s="29"/>
    </row>
    <row r="56" spans="1:5" ht="19.5">
      <c r="A56" s="38" t="str">
        <f>'5 H Y H.A. Y GGII'!A21</f>
        <v>FERRARO BAUTISTA</v>
      </c>
      <c r="B56" s="39" t="str">
        <f>'5 H Y H.A. Y GGII'!B21</f>
        <v>NGC</v>
      </c>
      <c r="C56" s="40" t="s">
        <v>10</v>
      </c>
      <c r="D56" s="41">
        <f>'5 H Y H.A. Y GGII'!C21</f>
        <v>37</v>
      </c>
      <c r="E56" s="29"/>
    </row>
    <row r="57" spans="1:5" ht="19.5">
      <c r="A57" s="38" t="str">
        <f>'5 H Y H.A. Y GGII'!A22</f>
        <v>BERENGENO JUANA</v>
      </c>
      <c r="B57" s="39" t="str">
        <f>'5 H Y H.A. Y GGII'!B22</f>
        <v>CMDP</v>
      </c>
      <c r="C57" s="40" t="s">
        <v>10</v>
      </c>
      <c r="D57" s="41">
        <f>'5 H Y H.A. Y GGII'!C22</f>
        <v>37</v>
      </c>
      <c r="E57" s="29"/>
    </row>
    <row r="58" spans="1:5" ht="19.5">
      <c r="A58" s="38" t="str">
        <f>'5 H Y H.A. Y GGII'!A23</f>
        <v>EYREA GASPAR</v>
      </c>
      <c r="B58" s="39" t="str">
        <f>'5 H Y H.A. Y GGII'!B23</f>
        <v>CMDP</v>
      </c>
      <c r="C58" s="40" t="s">
        <v>10</v>
      </c>
      <c r="D58" s="41">
        <f>'5 H Y H.A. Y GGII'!C23</f>
        <v>37</v>
      </c>
      <c r="E58" s="29"/>
    </row>
    <row r="59" spans="1:5" ht="19.5">
      <c r="A59" s="38" t="str">
        <f>'5 H Y H.A. Y GGII'!A24</f>
        <v>MURILLO JOAQUIN</v>
      </c>
      <c r="B59" s="39" t="str">
        <f>'5 H Y H.A. Y GGII'!B24</f>
        <v>EVTGC</v>
      </c>
      <c r="C59" s="40" t="s">
        <v>10</v>
      </c>
      <c r="D59" s="41">
        <f>'5 H Y H.A. Y GGII'!C24</f>
        <v>38</v>
      </c>
      <c r="E59" s="29"/>
    </row>
    <row r="60" spans="1:5" ht="19.5">
      <c r="A60" s="38" t="str">
        <f>'5 H Y H.A. Y GGII'!A25</f>
        <v>CANELLI ESMERALDA</v>
      </c>
      <c r="B60" s="39" t="str">
        <f>'5 H Y H.A. Y GGII'!B25</f>
        <v>NGC</v>
      </c>
      <c r="C60" s="40" t="s">
        <v>10</v>
      </c>
      <c r="D60" s="41">
        <f>'5 H Y H.A. Y GGII'!C25</f>
        <v>38</v>
      </c>
      <c r="E60" s="29"/>
    </row>
    <row r="61" spans="1:5" ht="19.5">
      <c r="A61" s="38" t="str">
        <f>'5 H Y H.A. Y GGII'!A26</f>
        <v>SALANUEVA JULIANA</v>
      </c>
      <c r="B61" s="39" t="str">
        <f>'5 H Y H.A. Y GGII'!B26</f>
        <v>EVTGC</v>
      </c>
      <c r="C61" s="40" t="s">
        <v>10</v>
      </c>
      <c r="D61" s="41">
        <f>'5 H Y H.A. Y GGII'!C26</f>
        <v>41</v>
      </c>
      <c r="E61" s="29"/>
    </row>
    <row r="62" spans="1:5" ht="19.5">
      <c r="A62" s="38" t="str">
        <f>'5 H Y H.A. Y GGII'!A27</f>
        <v>BERENGENO CATALINA</v>
      </c>
      <c r="B62" s="39" t="str">
        <f>'5 H Y H.A. Y GGII'!B27</f>
        <v>CMDP</v>
      </c>
      <c r="C62" s="40" t="s">
        <v>10</v>
      </c>
      <c r="D62" s="41">
        <f>'5 H Y H.A. Y GGII'!C27</f>
        <v>41</v>
      </c>
      <c r="E62" s="29"/>
    </row>
    <row r="63" spans="1:5" ht="19.5">
      <c r="A63" s="38" t="str">
        <f>'5 H Y H.A. Y GGII'!A28</f>
        <v>DE PIERRO JUSTINO</v>
      </c>
      <c r="B63" s="39" t="str">
        <f>'5 H Y H.A. Y GGII'!B28</f>
        <v>NGC</v>
      </c>
      <c r="C63" s="40" t="s">
        <v>10</v>
      </c>
      <c r="D63" s="41">
        <f>'5 H Y H.A. Y GGII'!C28</f>
        <v>42</v>
      </c>
      <c r="E63" s="29"/>
    </row>
    <row r="64" spans="1:5" ht="19.5">
      <c r="A64" s="38" t="str">
        <f>'5 H Y H.A. Y GGII'!A29</f>
        <v>CIVITA SANTINO</v>
      </c>
      <c r="B64" s="39" t="str">
        <f>'5 H Y H.A. Y GGII'!B29</f>
        <v>SPGC</v>
      </c>
      <c r="C64" s="40" t="s">
        <v>10</v>
      </c>
      <c r="D64" s="41">
        <f>'5 H Y H.A. Y GGII'!C29</f>
        <v>43</v>
      </c>
      <c r="E64" s="29"/>
    </row>
    <row r="65" spans="1:5" ht="19.5">
      <c r="A65" s="38" t="str">
        <f>'5 H Y H.A. Y GGII'!A30</f>
        <v>ARDANAZ GERONIMO</v>
      </c>
      <c r="B65" s="39" t="str">
        <f>'5 H Y H.A. Y GGII'!B30</f>
        <v>NGC</v>
      </c>
      <c r="C65" s="40" t="s">
        <v>10</v>
      </c>
      <c r="D65" s="41">
        <f>'5 H Y H.A. Y GGII'!C30</f>
        <v>43</v>
      </c>
      <c r="E65" s="29"/>
    </row>
    <row r="66" spans="1:5" ht="19.5">
      <c r="A66" s="38" t="str">
        <f>'5 H Y H.A. Y GGII'!A31</f>
        <v>SORRIBAS DELFINA</v>
      </c>
      <c r="B66" s="39" t="str">
        <f>'5 H Y H.A. Y GGII'!B31</f>
        <v>CMDP</v>
      </c>
      <c r="C66" s="40" t="s">
        <v>10</v>
      </c>
      <c r="D66" s="41">
        <f>'5 H Y H.A. Y GGII'!C31</f>
        <v>44</v>
      </c>
      <c r="E66" s="29"/>
    </row>
    <row r="67" spans="1:5" ht="19.5">
      <c r="A67" s="38" t="e">
        <f>'5 H Y H.A. Y GGII'!#REF!</f>
        <v>#REF!</v>
      </c>
      <c r="B67" s="39" t="e">
        <f>'5 H Y H.A. Y GGII'!#REF!</f>
        <v>#REF!</v>
      </c>
      <c r="C67" s="40" t="s">
        <v>10</v>
      </c>
      <c r="D67" s="41" t="e">
        <f>'5 H Y H.A. Y GGII'!#REF!</f>
        <v>#REF!</v>
      </c>
      <c r="E67" s="29"/>
    </row>
    <row r="68" spans="1:5" ht="19.5">
      <c r="A68" s="38" t="e">
        <f>'5 H Y H.A. Y GGII'!#REF!</f>
        <v>#REF!</v>
      </c>
      <c r="B68" s="39" t="e">
        <f>'5 H Y H.A. Y GGII'!#REF!</f>
        <v>#REF!</v>
      </c>
      <c r="C68" s="40" t="s">
        <v>10</v>
      </c>
      <c r="D68" s="41" t="e">
        <f>'5 H Y H.A. Y GGII'!#REF!</f>
        <v>#REF!</v>
      </c>
      <c r="E68" s="29"/>
    </row>
    <row r="69" spans="1:5" ht="19.5">
      <c r="A69" s="38" t="e">
        <f>'5 H Y H.A. Y GGII'!#REF!</f>
        <v>#REF!</v>
      </c>
      <c r="B69" s="39" t="e">
        <f>'5 H Y H.A. Y GGII'!#REF!</f>
        <v>#REF!</v>
      </c>
      <c r="C69" s="40" t="s">
        <v>10</v>
      </c>
      <c r="D69" s="41" t="e">
        <f>'5 H Y H.A. Y GGII'!#REF!</f>
        <v>#REF!</v>
      </c>
      <c r="E69" s="29"/>
    </row>
    <row r="70" spans="1:5" ht="19.5">
      <c r="A70" s="38" t="e">
        <f>'5 H Y H.A. Y GGII'!#REF!</f>
        <v>#REF!</v>
      </c>
      <c r="B70" s="39" t="e">
        <f>'5 H Y H.A. Y GGII'!#REF!</f>
        <v>#REF!</v>
      </c>
      <c r="C70" s="40" t="s">
        <v>10</v>
      </c>
      <c r="D70" s="41" t="e">
        <f>'5 H Y H.A. Y GGII'!#REF!</f>
        <v>#REF!</v>
      </c>
      <c r="E70" s="29"/>
    </row>
    <row r="71" spans="1:5" ht="19.5">
      <c r="A71" s="38" t="e">
        <f>'5 H Y H.A. Y GGII'!#REF!</f>
        <v>#REF!</v>
      </c>
      <c r="B71" s="39" t="e">
        <f>'5 H Y H.A. Y GGII'!#REF!</f>
        <v>#REF!</v>
      </c>
      <c r="C71" s="40" t="s">
        <v>10</v>
      </c>
      <c r="D71" s="41" t="e">
        <f>'5 H Y H.A. Y GGII'!#REF!</f>
        <v>#REF!</v>
      </c>
      <c r="E71" s="29"/>
    </row>
    <row r="72" spans="1:5" ht="19.5">
      <c r="A72" s="38" t="e">
        <f>'5 H Y H.A. Y GGII'!#REF!</f>
        <v>#REF!</v>
      </c>
      <c r="B72" s="39" t="e">
        <f>'5 H Y H.A. Y GGII'!#REF!</f>
        <v>#REF!</v>
      </c>
      <c r="C72" s="40" t="s">
        <v>10</v>
      </c>
      <c r="D72" s="41" t="e">
        <f>'5 H Y H.A. Y GGII'!#REF!</f>
        <v>#REF!</v>
      </c>
      <c r="E72" s="29"/>
    </row>
    <row r="73" spans="1:5" ht="19.5">
      <c r="A73" s="38" t="e">
        <f>'5 H Y H.A. Y GGII'!#REF!</f>
        <v>#REF!</v>
      </c>
      <c r="B73" s="39" t="e">
        <f>'5 H Y H.A. Y GGII'!#REF!</f>
        <v>#REF!</v>
      </c>
      <c r="C73" s="40" t="s">
        <v>10</v>
      </c>
      <c r="D73" s="41" t="e">
        <f>'5 H Y H.A. Y GGII'!#REF!</f>
        <v>#REF!</v>
      </c>
      <c r="E73" s="29"/>
    </row>
    <row r="74" spans="1:5" ht="19.5">
      <c r="A74" s="38" t="e">
        <f>'5 H Y H.A. Y GGII'!#REF!</f>
        <v>#REF!</v>
      </c>
      <c r="B74" s="39" t="e">
        <f>'5 H Y H.A. Y GGII'!#REF!</f>
        <v>#REF!</v>
      </c>
      <c r="C74" s="40" t="s">
        <v>10</v>
      </c>
      <c r="D74" s="41" t="e">
        <f>'5 H Y H.A. Y GGII'!#REF!</f>
        <v>#REF!</v>
      </c>
      <c r="E74" s="29"/>
    </row>
    <row r="75" spans="1:5" ht="19.5">
      <c r="A75" s="38" t="e">
        <f>'5 H Y H.A. Y GGII'!#REF!</f>
        <v>#REF!</v>
      </c>
      <c r="B75" s="39" t="e">
        <f>'5 H Y H.A. Y GGII'!#REF!</f>
        <v>#REF!</v>
      </c>
      <c r="C75" s="40" t="s">
        <v>10</v>
      </c>
      <c r="D75" s="41" t="e">
        <f>'5 H Y H.A. Y GGII'!#REF!</f>
        <v>#REF!</v>
      </c>
      <c r="E75" s="29"/>
    </row>
    <row r="76" spans="1:5" ht="19.5">
      <c r="A76" s="38" t="e">
        <f>'5 H Y H.A. Y GGII'!#REF!</f>
        <v>#REF!</v>
      </c>
      <c r="B76" s="39" t="e">
        <f>'5 H Y H.A. Y GGII'!#REF!</f>
        <v>#REF!</v>
      </c>
      <c r="C76" s="40" t="s">
        <v>10</v>
      </c>
      <c r="D76" s="41" t="e">
        <f>'5 H Y H.A. Y GGII'!#REF!</f>
        <v>#REF!</v>
      </c>
      <c r="E76" s="29"/>
    </row>
    <row r="77" spans="1:5" ht="19.5">
      <c r="A77" s="38" t="e">
        <f>'5 H Y H.A. Y GGII'!#REF!</f>
        <v>#REF!</v>
      </c>
      <c r="B77" s="39" t="e">
        <f>'5 H Y H.A. Y GGII'!#REF!</f>
        <v>#REF!</v>
      </c>
      <c r="C77" s="40" t="s">
        <v>10</v>
      </c>
      <c r="D77" s="41" t="e">
        <f>'5 H Y H.A. Y GGII'!#REF!</f>
        <v>#REF!</v>
      </c>
      <c r="E77" s="29"/>
    </row>
    <row r="78" spans="1:5" ht="19.5">
      <c r="A78" s="38" t="e">
        <f>'5 H Y H.A. Y GGII'!#REF!</f>
        <v>#REF!</v>
      </c>
      <c r="B78" s="39" t="e">
        <f>'5 H Y H.A. Y GGII'!#REF!</f>
        <v>#REF!</v>
      </c>
      <c r="C78" s="40" t="s">
        <v>10</v>
      </c>
      <c r="D78" s="41" t="e">
        <f>'5 H Y H.A. Y GGII'!#REF!</f>
        <v>#REF!</v>
      </c>
      <c r="E78" s="29"/>
    </row>
    <row r="79" spans="1:5" ht="19.5">
      <c r="A79" s="38" t="e">
        <f>'5 H Y H.A. Y GGII'!#REF!</f>
        <v>#REF!</v>
      </c>
      <c r="B79" s="39" t="e">
        <f>'5 H Y H.A. Y GGII'!#REF!</f>
        <v>#REF!</v>
      </c>
      <c r="C79" s="40" t="s">
        <v>10</v>
      </c>
      <c r="D79" s="41" t="e">
        <f>'5 H Y H.A. Y GGII'!#REF!</f>
        <v>#REF!</v>
      </c>
      <c r="E79" s="29"/>
    </row>
    <row r="80" spans="1:5" ht="19.5">
      <c r="A80" s="38" t="e">
        <f>'5 H Y H.A. Y GGII'!#REF!</f>
        <v>#REF!</v>
      </c>
      <c r="B80" s="39" t="e">
        <f>'5 H Y H.A. Y GGII'!#REF!</f>
        <v>#REF!</v>
      </c>
      <c r="C80" s="40" t="s">
        <v>10</v>
      </c>
      <c r="D80" s="41" t="e">
        <f>'5 H Y H.A. Y GGII'!#REF!</f>
        <v>#REF!</v>
      </c>
      <c r="E80" s="29"/>
    </row>
    <row r="81" spans="1:5" ht="19.5">
      <c r="A81" s="38" t="e">
        <f>'5 H Y H.A. Y GGII'!#REF!</f>
        <v>#REF!</v>
      </c>
      <c r="B81" s="39" t="e">
        <f>'5 H Y H.A. Y GGII'!#REF!</f>
        <v>#REF!</v>
      </c>
      <c r="C81" s="40" t="s">
        <v>10</v>
      </c>
      <c r="D81" s="41" t="e">
        <f>'5 H Y H.A. Y GGII'!#REF!</f>
        <v>#REF!</v>
      </c>
      <c r="E81" s="29"/>
    </row>
    <row r="82" spans="1:5" ht="19.5">
      <c r="A82" s="38" t="e">
        <f>'5 H Y H.A. Y GGII'!#REF!</f>
        <v>#REF!</v>
      </c>
      <c r="B82" s="39" t="e">
        <f>'5 H Y H.A. Y GGII'!#REF!</f>
        <v>#REF!</v>
      </c>
      <c r="C82" s="40" t="s">
        <v>10</v>
      </c>
      <c r="D82" s="41" t="e">
        <f>'5 H Y H.A. Y GGII'!#REF!</f>
        <v>#REF!</v>
      </c>
      <c r="E82" s="29"/>
    </row>
    <row r="83" spans="1:5" ht="19.5">
      <c r="A83" s="38" t="e">
        <f>'5 H Y H.A. Y GGII'!#REF!</f>
        <v>#REF!</v>
      </c>
      <c r="B83" s="39" t="e">
        <f>'5 H Y H.A. Y GGII'!#REF!</f>
        <v>#REF!</v>
      </c>
      <c r="C83" s="40" t="s">
        <v>10</v>
      </c>
      <c r="D83" s="41" t="e">
        <f>'5 H Y H.A. Y GGII'!#REF!</f>
        <v>#REF!</v>
      </c>
      <c r="E83" s="29"/>
    </row>
    <row r="84" spans="1:5" ht="19.5">
      <c r="A84" s="38" t="e">
        <f>'5 H Y H.A. Y GGII'!#REF!</f>
        <v>#REF!</v>
      </c>
      <c r="B84" s="39" t="e">
        <f>'5 H Y H.A. Y GGII'!#REF!</f>
        <v>#REF!</v>
      </c>
      <c r="C84" s="40" t="s">
        <v>10</v>
      </c>
      <c r="D84" s="41" t="e">
        <f>'5 H Y H.A. Y GGII'!#REF!</f>
        <v>#REF!</v>
      </c>
      <c r="E84" s="29"/>
    </row>
    <row r="85" spans="1:5" ht="19.5">
      <c r="A85" s="38" t="e">
        <f>'5 H Y H.A. Y GGII'!#REF!</f>
        <v>#REF!</v>
      </c>
      <c r="B85" s="39" t="e">
        <f>'5 H Y H.A. Y GGII'!#REF!</f>
        <v>#REF!</v>
      </c>
      <c r="C85" s="40" t="s">
        <v>10</v>
      </c>
      <c r="D85" s="41" t="e">
        <f>'5 H Y H.A. Y GGII'!#REF!</f>
        <v>#REF!</v>
      </c>
      <c r="E85" s="29"/>
    </row>
    <row r="86" spans="1:5" ht="19.5">
      <c r="A86" s="38" t="e">
        <f>'5 H Y H.A. Y GGII'!#REF!</f>
        <v>#REF!</v>
      </c>
      <c r="B86" s="39" t="e">
        <f>'5 H Y H.A. Y GGII'!#REF!</f>
        <v>#REF!</v>
      </c>
      <c r="C86" s="40" t="s">
        <v>10</v>
      </c>
      <c r="D86" s="41" t="e">
        <f>'5 H Y H.A. Y GGII'!#REF!</f>
        <v>#REF!</v>
      </c>
      <c r="E86" s="29"/>
    </row>
    <row r="87" spans="1:5" ht="19.5">
      <c r="A87" s="38" t="e">
        <f>'5 H Y H.A. Y GGII'!#REF!</f>
        <v>#REF!</v>
      </c>
      <c r="B87" s="39" t="e">
        <f>'5 H Y H.A. Y GGII'!#REF!</f>
        <v>#REF!</v>
      </c>
      <c r="C87" s="40" t="s">
        <v>10</v>
      </c>
      <c r="D87" s="41" t="e">
        <f>'5 H Y H.A. Y GGII'!#REF!</f>
        <v>#REF!</v>
      </c>
      <c r="E87" s="29"/>
    </row>
    <row r="88" spans="1:5" ht="19.5">
      <c r="A88" s="38" t="e">
        <f>'5 H Y H.A. Y GGII'!#REF!</f>
        <v>#REF!</v>
      </c>
      <c r="B88" s="39" t="e">
        <f>'5 H Y H.A. Y GGII'!#REF!</f>
        <v>#REF!</v>
      </c>
      <c r="C88" s="40" t="s">
        <v>10</v>
      </c>
      <c r="D88" s="41" t="e">
        <f>'5 H Y H.A. Y GGII'!#REF!</f>
        <v>#REF!</v>
      </c>
      <c r="E88" s="29"/>
    </row>
    <row r="89" spans="1:5" ht="19.5">
      <c r="A89" s="38" t="e">
        <f>'5 H Y H.A. Y GGII'!#REF!</f>
        <v>#REF!</v>
      </c>
      <c r="B89" s="39" t="e">
        <f>'5 H Y H.A. Y GGII'!#REF!</f>
        <v>#REF!</v>
      </c>
      <c r="C89" s="40" t="s">
        <v>10</v>
      </c>
      <c r="D89" s="41" t="e">
        <f>'5 H Y H.A. Y GGII'!#REF!</f>
        <v>#REF!</v>
      </c>
      <c r="E89" s="29"/>
    </row>
    <row r="90" spans="1:5" ht="19.5">
      <c r="A90" s="38" t="e">
        <f>'5 H Y H.A. Y GGII'!#REF!</f>
        <v>#REF!</v>
      </c>
      <c r="B90" s="39" t="e">
        <f>'5 H Y H.A. Y GGII'!#REF!</f>
        <v>#REF!</v>
      </c>
      <c r="C90" s="40" t="s">
        <v>10</v>
      </c>
      <c r="D90" s="41" t="e">
        <f>'5 H Y H.A. Y GGII'!#REF!</f>
        <v>#REF!</v>
      </c>
      <c r="E90" s="29"/>
    </row>
    <row r="91" spans="1:5" ht="19.5">
      <c r="A91" s="38" t="e">
        <f>'5 H Y H.A. Y GGII'!#REF!</f>
        <v>#REF!</v>
      </c>
      <c r="B91" s="39" t="e">
        <f>'5 H Y H.A. Y GGII'!#REF!</f>
        <v>#REF!</v>
      </c>
      <c r="C91" s="40" t="s">
        <v>10</v>
      </c>
      <c r="D91" s="41" t="e">
        <f>'5 H Y H.A. Y GGII'!#REF!</f>
        <v>#REF!</v>
      </c>
      <c r="E91" s="29"/>
    </row>
    <row r="92" spans="1:5" ht="19.5">
      <c r="A92" s="38" t="e">
        <f>'5 H Y H.A. Y GGII'!#REF!</f>
        <v>#REF!</v>
      </c>
      <c r="B92" s="39" t="e">
        <f>'5 H Y H.A. Y GGII'!#REF!</f>
        <v>#REF!</v>
      </c>
      <c r="C92" s="40" t="s">
        <v>10</v>
      </c>
      <c r="D92" s="41" t="e">
        <f>'5 H Y H.A. Y GGII'!#REF!</f>
        <v>#REF!</v>
      </c>
      <c r="E92" s="29"/>
    </row>
    <row r="93" spans="1:5" ht="19.5">
      <c r="A93" s="38" t="e">
        <f>'5 H Y H.A. Y GGII'!#REF!</f>
        <v>#REF!</v>
      </c>
      <c r="B93" s="39" t="e">
        <f>'5 H Y H.A. Y GGII'!#REF!</f>
        <v>#REF!</v>
      </c>
      <c r="C93" s="40" t="s">
        <v>10</v>
      </c>
      <c r="D93" s="41" t="e">
        <f>'5 H Y H.A. Y GGII'!#REF!</f>
        <v>#REF!</v>
      </c>
      <c r="E93" s="29"/>
    </row>
    <row r="94" spans="1:5" ht="19.5">
      <c r="A94" s="38" t="e">
        <f>'5 H Y H.A. Y GGII'!#REF!</f>
        <v>#REF!</v>
      </c>
      <c r="B94" s="39" t="e">
        <f>'5 H Y H.A. Y GGII'!#REF!</f>
        <v>#REF!</v>
      </c>
      <c r="C94" s="40" t="s">
        <v>10</v>
      </c>
      <c r="D94" s="41" t="e">
        <f>'5 H Y H.A. Y GGII'!#REF!</f>
        <v>#REF!</v>
      </c>
      <c r="E94" s="29"/>
    </row>
    <row r="95" spans="1:5" ht="19.5">
      <c r="A95" s="38" t="e">
        <f>'5 H Y H.A. Y GGII'!#REF!</f>
        <v>#REF!</v>
      </c>
      <c r="B95" s="39" t="e">
        <f>'5 H Y H.A. Y GGII'!#REF!</f>
        <v>#REF!</v>
      </c>
      <c r="C95" s="40" t="s">
        <v>10</v>
      </c>
      <c r="D95" s="41" t="e">
        <f>'5 H Y H.A. Y GGII'!#REF!</f>
        <v>#REF!</v>
      </c>
      <c r="E95" s="29"/>
    </row>
    <row r="96" spans="1:5" ht="19.5">
      <c r="A96" s="38" t="e">
        <f>'5 H Y H.A. Y GGII'!#REF!</f>
        <v>#REF!</v>
      </c>
      <c r="B96" s="39" t="e">
        <f>'5 H Y H.A. Y GGII'!#REF!</f>
        <v>#REF!</v>
      </c>
      <c r="C96" s="40" t="s">
        <v>10</v>
      </c>
      <c r="D96" s="41" t="e">
        <f>'5 H Y H.A. Y GGII'!#REF!</f>
        <v>#REF!</v>
      </c>
      <c r="E96" s="29"/>
    </row>
    <row r="97" spans="1:5" ht="19.5">
      <c r="A97" s="38" t="e">
        <f>'5 H Y H.A. Y GGII'!#REF!</f>
        <v>#REF!</v>
      </c>
      <c r="B97" s="39" t="e">
        <f>'5 H Y H.A. Y GGII'!#REF!</f>
        <v>#REF!</v>
      </c>
      <c r="C97" s="40" t="s">
        <v>10</v>
      </c>
      <c r="D97" s="41" t="e">
        <f>'5 H Y H.A. Y GGII'!#REF!</f>
        <v>#REF!</v>
      </c>
      <c r="E97" s="29"/>
    </row>
    <row r="98" spans="1:5" ht="19.5">
      <c r="A98" s="38" t="e">
        <f>'5 H Y H.A. Y GGII'!#REF!</f>
        <v>#REF!</v>
      </c>
      <c r="B98" s="39" t="e">
        <f>'5 H Y H.A. Y GGII'!#REF!</f>
        <v>#REF!</v>
      </c>
      <c r="C98" s="40" t="s">
        <v>10</v>
      </c>
      <c r="D98" s="41" t="e">
        <f>'5 H Y H.A. Y GGII'!#REF!</f>
        <v>#REF!</v>
      </c>
      <c r="E98" s="29"/>
    </row>
    <row r="99" spans="1:5" ht="19.5">
      <c r="A99" s="38" t="e">
        <f>'5 H Y H.A. Y GGII'!#REF!</f>
        <v>#REF!</v>
      </c>
      <c r="B99" s="39" t="e">
        <f>'5 H Y H.A. Y GGII'!#REF!</f>
        <v>#REF!</v>
      </c>
      <c r="C99" s="40" t="s">
        <v>10</v>
      </c>
      <c r="D99" s="41" t="e">
        <f>'5 H Y H.A. Y GGII'!#REF!</f>
        <v>#REF!</v>
      </c>
      <c r="E99" s="29"/>
    </row>
    <row r="100" spans="1:5" ht="19.5">
      <c r="A100" s="38" t="e">
        <f>'5 H Y H.A. Y GGII'!#REF!</f>
        <v>#REF!</v>
      </c>
      <c r="B100" s="39" t="e">
        <f>'5 H Y H.A. Y GGII'!#REF!</f>
        <v>#REF!</v>
      </c>
      <c r="C100" s="40" t="s">
        <v>10</v>
      </c>
      <c r="D100" s="41" t="e">
        <f>'5 H Y H.A. Y GGII'!#REF!</f>
        <v>#REF!</v>
      </c>
      <c r="E100" s="29"/>
    </row>
    <row r="101" spans="1:5" ht="19.5">
      <c r="A101" s="38" t="e">
        <f>'5 H Y H.A. Y GGII'!#REF!</f>
        <v>#REF!</v>
      </c>
      <c r="B101" s="39" t="e">
        <f>'5 H Y H.A. Y GGII'!#REF!</f>
        <v>#REF!</v>
      </c>
      <c r="C101" s="40" t="s">
        <v>10</v>
      </c>
      <c r="D101" s="41" t="e">
        <f>'5 H Y H.A. Y GGII'!#REF!</f>
        <v>#REF!</v>
      </c>
      <c r="E101" s="29"/>
    </row>
    <row r="102" spans="1:5" ht="19.5">
      <c r="A102" s="38" t="e">
        <f>'5 H Y H.A. Y GGII'!#REF!</f>
        <v>#REF!</v>
      </c>
      <c r="B102" s="39" t="e">
        <f>'5 H Y H.A. Y GGII'!#REF!</f>
        <v>#REF!</v>
      </c>
      <c r="C102" s="40" t="s">
        <v>10</v>
      </c>
      <c r="D102" s="41" t="e">
        <f>'5 H Y H.A. Y GGII'!#REF!</f>
        <v>#REF!</v>
      </c>
      <c r="E102" s="29"/>
    </row>
    <row r="103" spans="1:5" ht="19.5">
      <c r="A103" s="38" t="e">
        <f>'5 H Y H.A. Y GGII'!#REF!</f>
        <v>#REF!</v>
      </c>
      <c r="B103" s="39" t="e">
        <f>'5 H Y H.A. Y GGII'!#REF!</f>
        <v>#REF!</v>
      </c>
      <c r="C103" s="40" t="s">
        <v>10</v>
      </c>
      <c r="D103" s="41" t="e">
        <f>'5 H Y H.A. Y GGII'!#REF!</f>
        <v>#REF!</v>
      </c>
      <c r="E103" s="29"/>
    </row>
    <row r="104" spans="1:5" ht="19.5">
      <c r="A104" s="38" t="e">
        <f>'5 H Y H.A. Y GGII'!#REF!</f>
        <v>#REF!</v>
      </c>
      <c r="B104" s="39" t="e">
        <f>'5 H Y H.A. Y GGII'!#REF!</f>
        <v>#REF!</v>
      </c>
      <c r="C104" s="40" t="s">
        <v>10</v>
      </c>
      <c r="D104" s="41" t="e">
        <f>'5 H Y H.A. Y GGII'!#REF!</f>
        <v>#REF!</v>
      </c>
      <c r="E104" s="29"/>
    </row>
    <row r="105" spans="1:5" ht="19.5">
      <c r="A105" s="38" t="e">
        <f>'5 H Y H.A. Y GGII'!#REF!</f>
        <v>#REF!</v>
      </c>
      <c r="B105" s="39" t="e">
        <f>'5 H Y H.A. Y GGII'!#REF!</f>
        <v>#REF!</v>
      </c>
      <c r="C105" s="40" t="s">
        <v>10</v>
      </c>
      <c r="D105" s="41" t="e">
        <f>'5 H Y H.A. Y GGII'!#REF!</f>
        <v>#REF!</v>
      </c>
      <c r="E105" s="29"/>
    </row>
    <row r="106" spans="1:5" ht="19.5">
      <c r="A106" s="38" t="e">
        <f>'5 H Y H.A. Y GGII'!#REF!</f>
        <v>#REF!</v>
      </c>
      <c r="B106" s="39" t="e">
        <f>'5 H Y H.A. Y GGII'!#REF!</f>
        <v>#REF!</v>
      </c>
      <c r="C106" s="40" t="s">
        <v>10</v>
      </c>
      <c r="D106" s="41" t="e">
        <f>'5 H Y H.A. Y GGII'!#REF!</f>
        <v>#REF!</v>
      </c>
      <c r="E106" s="29"/>
    </row>
    <row r="107" spans="1:5" ht="19.5">
      <c r="A107" s="38" t="e">
        <f>'5 H Y H.A. Y GGII'!#REF!</f>
        <v>#REF!</v>
      </c>
      <c r="B107" s="39" t="e">
        <f>'5 H Y H.A. Y GGII'!#REF!</f>
        <v>#REF!</v>
      </c>
      <c r="C107" s="40" t="s">
        <v>10</v>
      </c>
      <c r="D107" s="41" t="e">
        <f>'5 H Y H.A. Y GGII'!#REF!</f>
        <v>#REF!</v>
      </c>
      <c r="E107" s="29"/>
    </row>
    <row r="108" spans="1:5" ht="19.5">
      <c r="A108" s="38" t="e">
        <f>'5 H Y H.A. Y GGII'!#REF!</f>
        <v>#REF!</v>
      </c>
      <c r="B108" s="39" t="e">
        <f>'5 H Y H.A. Y GGII'!#REF!</f>
        <v>#REF!</v>
      </c>
      <c r="C108" s="40" t="s">
        <v>10</v>
      </c>
      <c r="D108" s="41" t="e">
        <f>'5 H Y H.A. Y GGII'!#REF!</f>
        <v>#REF!</v>
      </c>
      <c r="E108" s="29"/>
    </row>
    <row r="109" spans="1:5" ht="19.5">
      <c r="A109" s="38" t="e">
        <f>'5 H Y H.A. Y GGII'!#REF!</f>
        <v>#REF!</v>
      </c>
      <c r="B109" s="39" t="e">
        <f>'5 H Y H.A. Y GGII'!#REF!</f>
        <v>#REF!</v>
      </c>
      <c r="C109" s="40" t="s">
        <v>10</v>
      </c>
      <c r="D109" s="41" t="e">
        <f>'5 H Y H.A. Y GGII'!#REF!</f>
        <v>#REF!</v>
      </c>
      <c r="E109" s="29"/>
    </row>
    <row r="110" spans="1:5" ht="19.5">
      <c r="A110" s="38" t="e">
        <f>'5 H Y H.A. Y GGII'!#REF!</f>
        <v>#REF!</v>
      </c>
      <c r="B110" s="39" t="e">
        <f>'5 H Y H.A. Y GGII'!#REF!</f>
        <v>#REF!</v>
      </c>
      <c r="C110" s="40" t="s">
        <v>10</v>
      </c>
      <c r="D110" s="41" t="e">
        <f>'5 H Y H.A. Y GGII'!#REF!</f>
        <v>#REF!</v>
      </c>
      <c r="E110" s="29"/>
    </row>
    <row r="111" spans="1:5" ht="19.5">
      <c r="A111" s="38" t="e">
        <f>'5 H Y H.A. Y GGII'!#REF!</f>
        <v>#REF!</v>
      </c>
      <c r="B111" s="39" t="e">
        <f>'5 H Y H.A. Y GGII'!#REF!</f>
        <v>#REF!</v>
      </c>
      <c r="C111" s="40" t="s">
        <v>10</v>
      </c>
      <c r="D111" s="41" t="e">
        <f>'5 H Y H.A. Y GGII'!#REF!</f>
        <v>#REF!</v>
      </c>
      <c r="E111" s="29"/>
    </row>
    <row r="112" spans="1:5">
      <c r="B112" s="7"/>
      <c r="C112" s="7"/>
      <c r="D112" s="7"/>
    </row>
    <row r="113" spans="2:4">
      <c r="B113" s="7"/>
      <c r="C113" s="7"/>
      <c r="D113" s="7"/>
    </row>
    <row r="114" spans="2:4">
      <c r="B114" s="7"/>
      <c r="C114" s="7"/>
      <c r="D114" s="7"/>
    </row>
    <row r="115" spans="2:4">
      <c r="B115" s="7"/>
      <c r="C115" s="7"/>
      <c r="D115" s="7"/>
    </row>
    <row r="116" spans="2:4">
      <c r="B116" s="7"/>
      <c r="C116" s="7"/>
      <c r="D116" s="7"/>
    </row>
    <row r="117" spans="2:4">
      <c r="B117" s="7"/>
      <c r="C117" s="7"/>
      <c r="D117" s="7"/>
    </row>
    <row r="118" spans="2:4">
      <c r="B118" s="7"/>
      <c r="C118" s="7"/>
      <c r="D118" s="7"/>
    </row>
    <row r="119" spans="2:4">
      <c r="B119" s="7"/>
      <c r="C119" s="7"/>
      <c r="D119" s="7"/>
    </row>
    <row r="120" spans="2:4">
      <c r="B120" s="7"/>
      <c r="C120" s="7"/>
      <c r="D120" s="7"/>
    </row>
    <row r="121" spans="2:4">
      <c r="B121" s="7"/>
      <c r="C121" s="7"/>
      <c r="D121" s="7"/>
    </row>
    <row r="122" spans="2:4">
      <c r="B122" s="7"/>
      <c r="C122" s="7"/>
      <c r="D122" s="7"/>
    </row>
    <row r="123" spans="2:4">
      <c r="B123" s="7"/>
      <c r="C123" s="7"/>
      <c r="D123" s="7"/>
    </row>
  </sheetData>
  <mergeCells count="14">
    <mergeCell ref="A43:D43"/>
    <mergeCell ref="A1:D1"/>
    <mergeCell ref="A2:D2"/>
    <mergeCell ref="A3:D3"/>
    <mergeCell ref="A4:D4"/>
    <mergeCell ref="A5:D5"/>
    <mergeCell ref="A28:D28"/>
    <mergeCell ref="A33:D33"/>
    <mergeCell ref="A38:D38"/>
    <mergeCell ref="A6:D6"/>
    <mergeCell ref="A8:D8"/>
    <mergeCell ref="A13:D13"/>
    <mergeCell ref="A18:D18"/>
    <mergeCell ref="A23:D23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6"/>
  <sheetViews>
    <sheetView workbookViewId="0"/>
  </sheetViews>
  <sheetFormatPr baseColWidth="10" defaultRowHeight="25.5"/>
  <cols>
    <col min="1" max="1" width="32.42578125" style="84" bestFit="1" customWidth="1"/>
    <col min="2" max="2" width="23.28515625" style="84" bestFit="1" customWidth="1"/>
    <col min="3" max="4" width="11.42578125" style="84"/>
    <col min="5" max="5" width="32.42578125" style="84" bestFit="1" customWidth="1"/>
    <col min="6" max="6" width="23.7109375" style="84" bestFit="1" customWidth="1"/>
    <col min="7" max="16384" width="11.42578125" style="84"/>
  </cols>
  <sheetData>
    <row r="1" spans="1:6" ht="26.25">
      <c r="A1" s="88" t="s">
        <v>55</v>
      </c>
      <c r="B1" s="88" t="s">
        <v>56</v>
      </c>
      <c r="E1" s="88" t="s">
        <v>55</v>
      </c>
      <c r="F1" s="88" t="s">
        <v>63</v>
      </c>
    </row>
    <row r="2" spans="1:6">
      <c r="A2" s="86" t="s">
        <v>41</v>
      </c>
      <c r="B2" s="85"/>
      <c r="E2" s="86" t="s">
        <v>41</v>
      </c>
      <c r="F2" s="85"/>
    </row>
    <row r="3" spans="1:6">
      <c r="A3" s="86" t="s">
        <v>44</v>
      </c>
      <c r="B3" s="85"/>
      <c r="E3" s="86" t="s">
        <v>44</v>
      </c>
      <c r="F3" s="85"/>
    </row>
    <row r="4" spans="1:6">
      <c r="A4" s="86" t="s">
        <v>42</v>
      </c>
      <c r="B4" s="85"/>
      <c r="E4" s="86" t="s">
        <v>42</v>
      </c>
      <c r="F4" s="85"/>
    </row>
    <row r="5" spans="1:6">
      <c r="A5" s="86" t="s">
        <v>45</v>
      </c>
      <c r="B5" s="85"/>
      <c r="E5" s="86" t="s">
        <v>45</v>
      </c>
      <c r="F5" s="85"/>
    </row>
    <row r="6" spans="1:6">
      <c r="A6" s="86" t="s">
        <v>43</v>
      </c>
      <c r="B6" s="85"/>
      <c r="E6" s="86" t="s">
        <v>43</v>
      </c>
      <c r="F6" s="85"/>
    </row>
    <row r="7" spans="1:6">
      <c r="A7" s="86" t="s">
        <v>46</v>
      </c>
      <c r="B7" s="85"/>
      <c r="E7" s="86" t="s">
        <v>46</v>
      </c>
      <c r="F7" s="85"/>
    </row>
    <row r="8" spans="1:6">
      <c r="A8" s="86" t="s">
        <v>47</v>
      </c>
      <c r="B8" s="85"/>
      <c r="E8" s="86" t="s">
        <v>47</v>
      </c>
      <c r="F8" s="85"/>
    </row>
    <row r="9" spans="1:6">
      <c r="A9" s="86" t="s">
        <v>48</v>
      </c>
      <c r="B9" s="85"/>
      <c r="E9" s="86" t="s">
        <v>48</v>
      </c>
      <c r="F9" s="85"/>
    </row>
    <row r="10" spans="1:6">
      <c r="A10" s="86" t="s">
        <v>49</v>
      </c>
      <c r="B10" s="85"/>
      <c r="E10" s="86" t="s">
        <v>49</v>
      </c>
      <c r="F10" s="85"/>
    </row>
    <row r="11" spans="1:6">
      <c r="A11" s="86" t="s">
        <v>50</v>
      </c>
      <c r="B11" s="85"/>
      <c r="E11" s="86" t="s">
        <v>50</v>
      </c>
      <c r="F11" s="85"/>
    </row>
    <row r="12" spans="1:6">
      <c r="A12" s="86" t="s">
        <v>51</v>
      </c>
      <c r="B12" s="85"/>
      <c r="E12" s="86" t="s">
        <v>51</v>
      </c>
      <c r="F12" s="85"/>
    </row>
    <row r="13" spans="1:6">
      <c r="A13" s="86" t="s">
        <v>52</v>
      </c>
      <c r="B13" s="85"/>
      <c r="E13" s="86" t="s">
        <v>52</v>
      </c>
      <c r="F13" s="85"/>
    </row>
    <row r="14" spans="1:6">
      <c r="A14" s="86" t="s">
        <v>53</v>
      </c>
      <c r="B14" s="85"/>
      <c r="E14" s="86" t="s">
        <v>53</v>
      </c>
      <c r="F14" s="85"/>
    </row>
    <row r="15" spans="1:6">
      <c r="A15" s="86" t="s">
        <v>54</v>
      </c>
      <c r="B15" s="85"/>
      <c r="E15" s="86" t="s">
        <v>54</v>
      </c>
      <c r="F15" s="85"/>
    </row>
    <row r="16" spans="1:6" ht="26.25">
      <c r="A16" s="87" t="s">
        <v>8</v>
      </c>
      <c r="B16" s="87">
        <f>SUM(B2:B15)</f>
        <v>0</v>
      </c>
      <c r="E16" s="87" t="s">
        <v>8</v>
      </c>
      <c r="F16" s="87">
        <f>SUM(F2:F15)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zoomScale="70" zoomScaleNormal="70" workbookViewId="0">
      <selection sqref="A1:H1"/>
    </sheetView>
  </sheetViews>
  <sheetFormatPr baseColWidth="10" defaultRowHeight="18.75"/>
  <cols>
    <col min="1" max="1" width="28.7109375" style="1" customWidth="1"/>
    <col min="2" max="2" width="7.7109375" style="20" bestFit="1" customWidth="1"/>
    <col min="3" max="3" width="10.7109375" style="20" customWidth="1"/>
    <col min="4" max="8" width="6.7109375" style="2" customWidth="1"/>
    <col min="9" max="9" width="11.28515625" style="2" bestFit="1" customWidth="1"/>
    <col min="10" max="10" width="6.140625" style="2" bestFit="1" customWidth="1"/>
    <col min="11" max="11" width="3.85546875" style="1" hidden="1" customWidth="1"/>
    <col min="12" max="16384" width="11.42578125" style="1"/>
  </cols>
  <sheetData>
    <row r="1" spans="1:11" ht="30.75">
      <c r="A1" s="171" t="str">
        <f>JUV!A1</f>
        <v>4° TORNEO VIRTUAL</v>
      </c>
      <c r="B1" s="171"/>
      <c r="C1" s="171"/>
      <c r="D1" s="171"/>
      <c r="E1" s="171"/>
      <c r="F1" s="171"/>
      <c r="G1" s="171"/>
      <c r="H1" s="171"/>
      <c r="I1" s="90"/>
      <c r="J1" s="90"/>
    </row>
    <row r="2" spans="1:11" ht="23.25">
      <c r="A2" s="175" t="str">
        <f>JUV!A2</f>
        <v>CLUBES DE LA FEDERACION</v>
      </c>
      <c r="B2" s="175"/>
      <c r="C2" s="175"/>
      <c r="D2" s="175"/>
      <c r="E2" s="175"/>
      <c r="F2" s="175"/>
      <c r="G2" s="175"/>
      <c r="H2" s="175"/>
      <c r="I2" s="94"/>
      <c r="J2" s="94"/>
    </row>
    <row r="3" spans="1:11" ht="19.5">
      <c r="A3" s="172" t="s">
        <v>7</v>
      </c>
      <c r="B3" s="172"/>
      <c r="C3" s="172"/>
      <c r="D3" s="172"/>
      <c r="E3" s="172"/>
      <c r="F3" s="172"/>
      <c r="G3" s="172"/>
      <c r="H3" s="172"/>
      <c r="I3" s="1"/>
      <c r="J3" s="1"/>
    </row>
    <row r="4" spans="1:11" ht="26.25">
      <c r="A4" s="173" t="s">
        <v>11</v>
      </c>
      <c r="B4" s="173"/>
      <c r="C4" s="173"/>
      <c r="D4" s="173"/>
      <c r="E4" s="173"/>
      <c r="F4" s="173"/>
      <c r="G4" s="173"/>
      <c r="H4" s="173"/>
      <c r="I4" s="92"/>
      <c r="J4" s="92"/>
    </row>
    <row r="5" spans="1:11" ht="19.5">
      <c r="A5" s="174" t="str">
        <f>JUV!A5</f>
        <v>DOS VUELTAS DE 9 HOYOS MEDAL PLAY</v>
      </c>
      <c r="B5" s="174"/>
      <c r="C5" s="174"/>
      <c r="D5" s="174"/>
      <c r="E5" s="174"/>
      <c r="F5" s="174"/>
      <c r="G5" s="174"/>
      <c r="H5" s="174"/>
      <c r="I5" s="93"/>
      <c r="J5" s="93"/>
    </row>
    <row r="6" spans="1:11" ht="19.5">
      <c r="A6" s="168" t="str">
        <f>JUV!A6</f>
        <v>16 AL 20 DE DICIEMBRE DE 2020</v>
      </c>
      <c r="B6" s="168"/>
      <c r="C6" s="168"/>
      <c r="D6" s="168"/>
      <c r="E6" s="168"/>
      <c r="F6" s="168"/>
      <c r="G6" s="168"/>
      <c r="H6" s="168"/>
      <c r="I6" s="89"/>
      <c r="J6" s="89"/>
    </row>
    <row r="7" spans="1:11" ht="19.5">
      <c r="A7" s="64"/>
      <c r="B7" s="119"/>
      <c r="C7" s="119"/>
      <c r="D7" s="64"/>
      <c r="E7" s="64"/>
      <c r="F7" s="64"/>
      <c r="G7" s="64"/>
      <c r="H7" s="64"/>
      <c r="I7" s="89"/>
      <c r="J7" s="89"/>
    </row>
    <row r="8" spans="1:11" ht="20.25" thickBot="1">
      <c r="A8" s="176" t="str">
        <f>JUV!A8</f>
        <v>BOCHAS BLANCAS</v>
      </c>
      <c r="B8" s="176"/>
      <c r="C8" s="176"/>
      <c r="D8" s="176"/>
      <c r="E8" s="176"/>
      <c r="F8" s="176"/>
      <c r="G8" s="176"/>
      <c r="H8" s="176"/>
      <c r="I8" s="1"/>
      <c r="J8" s="1"/>
    </row>
    <row r="9" spans="1:11" ht="20.25" thickBot="1">
      <c r="A9" s="180" t="s">
        <v>25</v>
      </c>
      <c r="B9" s="181"/>
      <c r="C9" s="181"/>
      <c r="D9" s="181"/>
      <c r="E9" s="181"/>
      <c r="F9" s="181"/>
      <c r="G9" s="181"/>
      <c r="H9" s="182"/>
      <c r="I9" s="151" t="s">
        <v>57</v>
      </c>
      <c r="J9" s="152" t="s">
        <v>59</v>
      </c>
    </row>
    <row r="10" spans="1:11" s="3" customFormat="1" ht="20.25" thickBot="1">
      <c r="A10" s="4" t="s">
        <v>0</v>
      </c>
      <c r="B10" s="120" t="s">
        <v>9</v>
      </c>
      <c r="C10" s="120" t="s">
        <v>19</v>
      </c>
      <c r="D10" s="4" t="s">
        <v>1</v>
      </c>
      <c r="E10" s="4" t="s">
        <v>2</v>
      </c>
      <c r="F10" s="14" t="s">
        <v>3</v>
      </c>
      <c r="G10" s="13" t="s">
        <v>4</v>
      </c>
      <c r="H10" s="15" t="s">
        <v>5</v>
      </c>
      <c r="I10" s="153" t="s">
        <v>58</v>
      </c>
      <c r="J10" s="154" t="s">
        <v>60</v>
      </c>
    </row>
    <row r="11" spans="1:11" ht="19.5">
      <c r="A11" s="25" t="s">
        <v>145</v>
      </c>
      <c r="B11" s="122" t="s">
        <v>115</v>
      </c>
      <c r="C11" s="125">
        <v>37476</v>
      </c>
      <c r="D11" s="27">
        <v>18</v>
      </c>
      <c r="E11" s="23">
        <f>5+4+5+4+4+5+5+4+8</f>
        <v>44</v>
      </c>
      <c r="F11" s="28">
        <f>7+4+5+4+5+6+3+5+4</f>
        <v>43</v>
      </c>
      <c r="G11" s="16">
        <f>SUM(E11:F11)</f>
        <v>87</v>
      </c>
      <c r="H11" s="118">
        <f>SUM(G11-D11)</f>
        <v>69</v>
      </c>
      <c r="I11" s="101">
        <v>72</v>
      </c>
      <c r="J11" s="106">
        <f>(H11-I11)</f>
        <v>-3</v>
      </c>
      <c r="K11" s="1" t="s">
        <v>18</v>
      </c>
    </row>
    <row r="12" spans="1:11" ht="19.5">
      <c r="A12" s="25" t="s">
        <v>124</v>
      </c>
      <c r="B12" s="122" t="s">
        <v>112</v>
      </c>
      <c r="C12" s="125">
        <v>37467</v>
      </c>
      <c r="D12" s="27">
        <v>2</v>
      </c>
      <c r="E12" s="23">
        <v>43</v>
      </c>
      <c r="F12" s="28">
        <v>39</v>
      </c>
      <c r="G12" s="16">
        <f>SUM(E12:F12)</f>
        <v>82</v>
      </c>
      <c r="H12" s="118">
        <f>SUM(G12-D12)</f>
        <v>80</v>
      </c>
      <c r="I12" s="101">
        <v>71</v>
      </c>
      <c r="J12" s="106">
        <f>(H12-I12)</f>
        <v>9</v>
      </c>
      <c r="K12" s="1" t="s">
        <v>20</v>
      </c>
    </row>
    <row r="13" spans="1:11" ht="20.25" thickBot="1">
      <c r="A13" s="95" t="s">
        <v>123</v>
      </c>
      <c r="B13" s="142" t="s">
        <v>112</v>
      </c>
      <c r="C13" s="143">
        <v>37467</v>
      </c>
      <c r="D13" s="144">
        <v>4</v>
      </c>
      <c r="E13" s="145">
        <v>44</v>
      </c>
      <c r="F13" s="146">
        <v>40</v>
      </c>
      <c r="G13" s="147">
        <f>SUM(E13:F13)</f>
        <v>84</v>
      </c>
      <c r="H13" s="148">
        <f>SUM(G13-D13)</f>
        <v>80</v>
      </c>
      <c r="I13" s="149">
        <v>71</v>
      </c>
      <c r="J13" s="150">
        <f>(H13-I13)</f>
        <v>9</v>
      </c>
    </row>
  </sheetData>
  <sortState ref="A11:J13">
    <sortCondition ref="J11:J13"/>
    <sortCondition ref="D11:D13"/>
  </sortState>
  <mergeCells count="8">
    <mergeCell ref="A8:H8"/>
    <mergeCell ref="A5:H5"/>
    <mergeCell ref="A9:H9"/>
    <mergeCell ref="A1:H1"/>
    <mergeCell ref="A2:H2"/>
    <mergeCell ref="A3:H3"/>
    <mergeCell ref="A4:H4"/>
    <mergeCell ref="A6:H6"/>
  </mergeCells>
  <phoneticPr fontId="0" type="noConversion"/>
  <conditionalFormatting sqref="J11:J13">
    <cfRule type="cellIs" dxfId="8" priority="172" operator="equal">
      <formula>0</formula>
    </cfRule>
    <cfRule type="cellIs" dxfId="7" priority="173" operator="lessThan">
      <formula>0</formula>
    </cfRule>
    <cfRule type="cellIs" dxfId="6" priority="174" operator="greaterThan">
      <formula>0</formula>
    </cfRule>
  </conditionalFormatting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0"/>
  <sheetViews>
    <sheetView zoomScale="70" workbookViewId="0">
      <selection sqref="A1:H1"/>
    </sheetView>
  </sheetViews>
  <sheetFormatPr baseColWidth="10" defaultRowHeight="18.75"/>
  <cols>
    <col min="1" max="1" width="25" style="1" customWidth="1"/>
    <col min="2" max="2" width="9.7109375" style="20" bestFit="1" customWidth="1"/>
    <col min="3" max="3" width="10.7109375" style="20" bestFit="1" customWidth="1"/>
    <col min="4" max="4" width="7.85546875" style="2" bestFit="1" customWidth="1"/>
    <col min="5" max="8" width="6.7109375" style="2" customWidth="1"/>
    <col min="9" max="9" width="11.28515625" style="2" bestFit="1" customWidth="1"/>
    <col min="10" max="10" width="6.7109375" style="2" customWidth="1"/>
    <col min="11" max="11" width="4.42578125" style="1" hidden="1" customWidth="1"/>
    <col min="12" max="16384" width="11.42578125" style="1"/>
  </cols>
  <sheetData>
    <row r="1" spans="1:11" ht="30.75">
      <c r="A1" s="171" t="str">
        <f>JUV!A1</f>
        <v>4° TORNEO VIRTUAL</v>
      </c>
      <c r="B1" s="171"/>
      <c r="C1" s="171"/>
      <c r="D1" s="171"/>
      <c r="E1" s="171"/>
      <c r="F1" s="171"/>
      <c r="G1" s="171"/>
      <c r="H1" s="171"/>
      <c r="I1" s="90"/>
      <c r="J1" s="90"/>
    </row>
    <row r="2" spans="1:11" ht="23.25">
      <c r="A2" s="175" t="str">
        <f>JUV!A2</f>
        <v>CLUBES DE LA FEDERACION</v>
      </c>
      <c r="B2" s="175"/>
      <c r="C2" s="175"/>
      <c r="D2" s="175"/>
      <c r="E2" s="175"/>
      <c r="F2" s="175"/>
      <c r="G2" s="175"/>
      <c r="H2" s="175"/>
      <c r="I2" s="94"/>
      <c r="J2" s="94"/>
    </row>
    <row r="3" spans="1:11" ht="19.5">
      <c r="A3" s="172" t="s">
        <v>7</v>
      </c>
      <c r="B3" s="172"/>
      <c r="C3" s="172"/>
      <c r="D3" s="172"/>
      <c r="E3" s="172"/>
      <c r="F3" s="172"/>
      <c r="G3" s="172"/>
      <c r="H3" s="172"/>
      <c r="I3" s="91"/>
      <c r="J3" s="91"/>
    </row>
    <row r="4" spans="1:11" ht="26.25">
      <c r="A4" s="173" t="s">
        <v>11</v>
      </c>
      <c r="B4" s="173"/>
      <c r="C4" s="173"/>
      <c r="D4" s="173"/>
      <c r="E4" s="173"/>
      <c r="F4" s="173"/>
      <c r="G4" s="173"/>
      <c r="H4" s="173"/>
      <c r="I4" s="92"/>
      <c r="J4" s="92"/>
    </row>
    <row r="5" spans="1:11" ht="19.5">
      <c r="A5" s="174" t="str">
        <f>JUV!A5</f>
        <v>DOS VUELTAS DE 9 HOYOS MEDAL PLAY</v>
      </c>
      <c r="B5" s="174"/>
      <c r="C5" s="174"/>
      <c r="D5" s="174"/>
      <c r="E5" s="174"/>
      <c r="F5" s="174"/>
      <c r="G5" s="174"/>
      <c r="H5" s="174"/>
      <c r="I5" s="93"/>
      <c r="J5" s="93"/>
    </row>
    <row r="6" spans="1:11" ht="19.5">
      <c r="A6" s="168" t="str">
        <f>JUV!A6</f>
        <v>16 AL 20 DE DICIEMBRE DE 2020</v>
      </c>
      <c r="B6" s="168"/>
      <c r="C6" s="168"/>
      <c r="D6" s="168"/>
      <c r="E6" s="168"/>
      <c r="F6" s="168"/>
      <c r="G6" s="168"/>
      <c r="H6" s="168"/>
      <c r="I6" s="89"/>
      <c r="J6" s="89"/>
    </row>
    <row r="7" spans="1:11" ht="20.25" thickBot="1">
      <c r="A7" s="64"/>
      <c r="B7" s="119"/>
      <c r="C7" s="119"/>
      <c r="D7" s="64"/>
      <c r="E7" s="64"/>
      <c r="F7" s="64"/>
      <c r="G7" s="64"/>
      <c r="H7" s="64"/>
      <c r="I7" s="89"/>
      <c r="J7" s="89"/>
    </row>
    <row r="8" spans="1:11" ht="20.25" thickBot="1">
      <c r="A8" s="183" t="str">
        <f>JUV!A8</f>
        <v>BOCHAS BLANCAS</v>
      </c>
      <c r="B8" s="184"/>
      <c r="C8" s="184"/>
      <c r="D8" s="184"/>
      <c r="E8" s="184"/>
      <c r="F8" s="184"/>
      <c r="G8" s="184"/>
      <c r="H8" s="185"/>
      <c r="I8" s="1"/>
      <c r="J8" s="1"/>
    </row>
    <row r="9" spans="1:11" ht="20.25" thickBot="1">
      <c r="A9" s="180" t="s">
        <v>38</v>
      </c>
      <c r="B9" s="181"/>
      <c r="C9" s="181"/>
      <c r="D9" s="181"/>
      <c r="E9" s="181"/>
      <c r="F9" s="181"/>
      <c r="G9" s="181"/>
      <c r="H9" s="182"/>
      <c r="I9" s="128" t="s">
        <v>57</v>
      </c>
      <c r="J9" s="129" t="s">
        <v>59</v>
      </c>
    </row>
    <row r="10" spans="1:11" s="3" customFormat="1" ht="20.25" thickBot="1">
      <c r="A10" s="4" t="s">
        <v>0</v>
      </c>
      <c r="B10" s="120" t="s">
        <v>9</v>
      </c>
      <c r="C10" s="120" t="s">
        <v>19</v>
      </c>
      <c r="D10" s="4" t="s">
        <v>1</v>
      </c>
      <c r="E10" s="4" t="s">
        <v>2</v>
      </c>
      <c r="F10" s="14" t="s">
        <v>3</v>
      </c>
      <c r="G10" s="13" t="s">
        <v>4</v>
      </c>
      <c r="H10" s="15" t="s">
        <v>5</v>
      </c>
      <c r="I10" s="130" t="s">
        <v>58</v>
      </c>
      <c r="J10" s="131" t="s">
        <v>60</v>
      </c>
    </row>
    <row r="11" spans="1:11" ht="20.25" thickBot="1">
      <c r="A11" s="110" t="s">
        <v>175</v>
      </c>
      <c r="B11" s="121" t="s">
        <v>114</v>
      </c>
      <c r="C11" s="124">
        <v>38872</v>
      </c>
      <c r="D11" s="111">
        <v>17</v>
      </c>
      <c r="E11" s="112">
        <v>45</v>
      </c>
      <c r="F11" s="113">
        <v>38</v>
      </c>
      <c r="G11" s="114">
        <f t="shared" ref="G11:G20" si="0">SUM(E11:F11)</f>
        <v>83</v>
      </c>
      <c r="H11" s="117">
        <f t="shared" ref="H11:H20" si="1">SUM(G11-D11)</f>
        <v>66</v>
      </c>
      <c r="I11" s="115">
        <v>71</v>
      </c>
      <c r="J11" s="116">
        <f t="shared" ref="J11:J20" si="2">(H11-I11)</f>
        <v>-5</v>
      </c>
      <c r="K11" s="96" t="s">
        <v>61</v>
      </c>
    </row>
    <row r="12" spans="1:11" ht="19.5">
      <c r="A12" s="25" t="s">
        <v>148</v>
      </c>
      <c r="B12" s="122" t="s">
        <v>115</v>
      </c>
      <c r="C12" s="125">
        <v>38395</v>
      </c>
      <c r="D12" s="27">
        <v>14</v>
      </c>
      <c r="E12" s="23">
        <f>4+5+6+6+3+5+4+5+5</f>
        <v>43</v>
      </c>
      <c r="F12" s="28">
        <f>7+4+4+5+6+6+3+5+4</f>
        <v>44</v>
      </c>
      <c r="G12" s="16">
        <f t="shared" si="0"/>
        <v>87</v>
      </c>
      <c r="H12" s="118">
        <f t="shared" si="1"/>
        <v>73</v>
      </c>
      <c r="I12" s="101">
        <v>72</v>
      </c>
      <c r="J12" s="106">
        <f t="shared" si="2"/>
        <v>1</v>
      </c>
      <c r="K12" s="1" t="s">
        <v>62</v>
      </c>
    </row>
    <row r="13" spans="1:11" ht="19.5">
      <c r="A13" s="25" t="s">
        <v>70</v>
      </c>
      <c r="B13" s="122" t="s">
        <v>69</v>
      </c>
      <c r="C13" s="125">
        <v>38884</v>
      </c>
      <c r="D13" s="27">
        <v>0</v>
      </c>
      <c r="E13" s="23">
        <f>4+4+4+3+5+4+4+5+4</f>
        <v>37</v>
      </c>
      <c r="F13" s="28">
        <f>6+4+4+3+4+2+5+4+5</f>
        <v>37</v>
      </c>
      <c r="G13" s="16">
        <f t="shared" si="0"/>
        <v>74</v>
      </c>
      <c r="H13" s="118">
        <f t="shared" si="1"/>
        <v>74</v>
      </c>
      <c r="I13" s="101">
        <v>71</v>
      </c>
      <c r="J13" s="106">
        <f t="shared" si="2"/>
        <v>3</v>
      </c>
    </row>
    <row r="14" spans="1:11" ht="19.5">
      <c r="A14" s="25" t="s">
        <v>126</v>
      </c>
      <c r="B14" s="122" t="s">
        <v>112</v>
      </c>
      <c r="C14" s="125">
        <v>38888</v>
      </c>
      <c r="D14" s="27">
        <v>7</v>
      </c>
      <c r="E14" s="23">
        <v>44</v>
      </c>
      <c r="F14" s="28">
        <v>37</v>
      </c>
      <c r="G14" s="16">
        <f t="shared" si="0"/>
        <v>81</v>
      </c>
      <c r="H14" s="118">
        <f t="shared" si="1"/>
        <v>74</v>
      </c>
      <c r="I14" s="101">
        <v>71</v>
      </c>
      <c r="J14" s="106">
        <f t="shared" si="2"/>
        <v>3</v>
      </c>
    </row>
    <row r="15" spans="1:11" ht="19.5">
      <c r="A15" s="25" t="s">
        <v>71</v>
      </c>
      <c r="B15" s="122" t="s">
        <v>69</v>
      </c>
      <c r="C15" s="125">
        <v>38833</v>
      </c>
      <c r="D15" s="27">
        <v>4</v>
      </c>
      <c r="E15" s="23">
        <f>6+5+4+4+5+5+3+9+3</f>
        <v>44</v>
      </c>
      <c r="F15" s="28">
        <f>5+4+3+4+5+3+5+4+4</f>
        <v>37</v>
      </c>
      <c r="G15" s="16">
        <f t="shared" si="0"/>
        <v>81</v>
      </c>
      <c r="H15" s="118">
        <f t="shared" si="1"/>
        <v>77</v>
      </c>
      <c r="I15" s="101">
        <v>71</v>
      </c>
      <c r="J15" s="106">
        <f t="shared" si="2"/>
        <v>6</v>
      </c>
    </row>
    <row r="16" spans="1:11" ht="19.5">
      <c r="A16" s="25" t="s">
        <v>72</v>
      </c>
      <c r="B16" s="122" t="s">
        <v>69</v>
      </c>
      <c r="C16" s="125">
        <v>38789</v>
      </c>
      <c r="D16" s="27">
        <v>6</v>
      </c>
      <c r="E16" s="23">
        <f>5+4+5+3+4+5+6+5+4</f>
        <v>41</v>
      </c>
      <c r="F16" s="28">
        <f>5+5+3+4+4+3+6+7+5</f>
        <v>42</v>
      </c>
      <c r="G16" s="16">
        <f t="shared" si="0"/>
        <v>83</v>
      </c>
      <c r="H16" s="118">
        <f t="shared" si="1"/>
        <v>77</v>
      </c>
      <c r="I16" s="101">
        <v>71</v>
      </c>
      <c r="J16" s="106">
        <f t="shared" si="2"/>
        <v>6</v>
      </c>
    </row>
    <row r="17" spans="1:11" ht="19.5">
      <c r="A17" s="25" t="s">
        <v>94</v>
      </c>
      <c r="B17" s="122" t="s">
        <v>66</v>
      </c>
      <c r="C17" s="125">
        <v>38658</v>
      </c>
      <c r="D17" s="27">
        <v>11</v>
      </c>
      <c r="E17" s="23">
        <f>5+5+5+4+5+4+4+5+5</f>
        <v>42</v>
      </c>
      <c r="F17" s="28">
        <f>5+7+7+5+5+4+5+4+6</f>
        <v>48</v>
      </c>
      <c r="G17" s="16">
        <f t="shared" si="0"/>
        <v>90</v>
      </c>
      <c r="H17" s="118">
        <f t="shared" si="1"/>
        <v>79</v>
      </c>
      <c r="I17" s="101">
        <v>71</v>
      </c>
      <c r="J17" s="106">
        <f t="shared" si="2"/>
        <v>8</v>
      </c>
    </row>
    <row r="18" spans="1:11" ht="19.5">
      <c r="A18" s="25" t="s">
        <v>73</v>
      </c>
      <c r="B18" s="122" t="s">
        <v>69</v>
      </c>
      <c r="C18" s="125">
        <v>38647</v>
      </c>
      <c r="D18" s="27">
        <v>24</v>
      </c>
      <c r="E18" s="23">
        <f>5+7+7+4+3+7+4+8+6</f>
        <v>51</v>
      </c>
      <c r="F18" s="28">
        <f>4+7+5+9+4+3+6+7+7</f>
        <v>52</v>
      </c>
      <c r="G18" s="16">
        <f t="shared" si="0"/>
        <v>103</v>
      </c>
      <c r="H18" s="118">
        <f t="shared" si="1"/>
        <v>79</v>
      </c>
      <c r="I18" s="101">
        <v>71</v>
      </c>
      <c r="J18" s="106">
        <f t="shared" si="2"/>
        <v>8</v>
      </c>
    </row>
    <row r="19" spans="1:11" ht="19.5">
      <c r="A19" s="25" t="s">
        <v>95</v>
      </c>
      <c r="B19" s="122" t="s">
        <v>66</v>
      </c>
      <c r="C19" s="125">
        <v>38873</v>
      </c>
      <c r="D19" s="27">
        <v>16</v>
      </c>
      <c r="E19" s="23">
        <f>6+5+6+5+6+4+5+4+5</f>
        <v>46</v>
      </c>
      <c r="F19" s="28">
        <f>8+6+7+4+5+5+5+4+7</f>
        <v>51</v>
      </c>
      <c r="G19" s="16">
        <f t="shared" si="0"/>
        <v>97</v>
      </c>
      <c r="H19" s="118">
        <f t="shared" si="1"/>
        <v>81</v>
      </c>
      <c r="I19" s="101">
        <v>71</v>
      </c>
      <c r="J19" s="106">
        <f t="shared" si="2"/>
        <v>10</v>
      </c>
    </row>
    <row r="20" spans="1:11" ht="20.25" thickBot="1">
      <c r="A20" s="95" t="s">
        <v>74</v>
      </c>
      <c r="B20" s="142" t="s">
        <v>69</v>
      </c>
      <c r="C20" s="143">
        <v>38609</v>
      </c>
      <c r="D20" s="144">
        <v>9</v>
      </c>
      <c r="E20" s="145">
        <f>5+4+5+5+10+4+4+5+4</f>
        <v>46</v>
      </c>
      <c r="F20" s="146">
        <f>4+5+4+6+4+3+10+10+6</f>
        <v>52</v>
      </c>
      <c r="G20" s="147">
        <f t="shared" si="0"/>
        <v>98</v>
      </c>
      <c r="H20" s="148">
        <f t="shared" si="1"/>
        <v>89</v>
      </c>
      <c r="I20" s="149">
        <v>71</v>
      </c>
      <c r="J20" s="150">
        <f t="shared" si="2"/>
        <v>18</v>
      </c>
    </row>
    <row r="21" spans="1:11" ht="19.5" thickBot="1">
      <c r="B21" s="127"/>
      <c r="C21" s="127"/>
      <c r="D21" s="1"/>
      <c r="E21" s="1"/>
      <c r="F21" s="1"/>
      <c r="G21" s="1"/>
      <c r="H21" s="1"/>
      <c r="I21" s="1"/>
      <c r="J21" s="1"/>
    </row>
    <row r="22" spans="1:11" ht="20.25" thickBot="1">
      <c r="A22" s="177" t="str">
        <f>JUV!A15</f>
        <v>BOCHAS ROJAS</v>
      </c>
      <c r="B22" s="178"/>
      <c r="C22" s="178"/>
      <c r="D22" s="178"/>
      <c r="E22" s="178"/>
      <c r="F22" s="178"/>
      <c r="G22" s="178"/>
      <c r="H22" s="179"/>
      <c r="I22" s="1"/>
      <c r="J22" s="1"/>
    </row>
    <row r="23" spans="1:11" ht="20.25" thickBot="1">
      <c r="A23" s="180" t="s">
        <v>26</v>
      </c>
      <c r="B23" s="181"/>
      <c r="C23" s="181"/>
      <c r="D23" s="181"/>
      <c r="E23" s="181"/>
      <c r="F23" s="181"/>
      <c r="G23" s="181"/>
      <c r="H23" s="182"/>
      <c r="I23" s="128" t="s">
        <v>57</v>
      </c>
      <c r="J23" s="129" t="s">
        <v>59</v>
      </c>
    </row>
    <row r="24" spans="1:11" ht="20.25" thickBot="1">
      <c r="A24" s="4" t="s">
        <v>6</v>
      </c>
      <c r="B24" s="120" t="s">
        <v>9</v>
      </c>
      <c r="C24" s="120" t="s">
        <v>19</v>
      </c>
      <c r="D24" s="4" t="s">
        <v>1</v>
      </c>
      <c r="E24" s="4" t="s">
        <v>2</v>
      </c>
      <c r="F24" s="14" t="s">
        <v>3</v>
      </c>
      <c r="G24" s="13" t="s">
        <v>4</v>
      </c>
      <c r="H24" s="15" t="s">
        <v>5</v>
      </c>
      <c r="I24" s="130" t="s">
        <v>58</v>
      </c>
      <c r="J24" s="131" t="s">
        <v>60</v>
      </c>
    </row>
    <row r="25" spans="1:11" ht="19.5">
      <c r="A25" s="110" t="s">
        <v>150</v>
      </c>
      <c r="B25" s="121" t="s">
        <v>115</v>
      </c>
      <c r="C25" s="124">
        <v>38873</v>
      </c>
      <c r="D25" s="111">
        <v>5</v>
      </c>
      <c r="E25" s="112">
        <f>5+3+4+4+4+5+3+5+3</f>
        <v>36</v>
      </c>
      <c r="F25" s="113">
        <f>4+6+3+4+6+3+4+2+4</f>
        <v>36</v>
      </c>
      <c r="G25" s="114">
        <f t="shared" ref="G25:G30" si="3">SUM(E25:F25)</f>
        <v>72</v>
      </c>
      <c r="H25" s="117">
        <f t="shared" ref="H25:H30" si="4">SUM(G25-D25)</f>
        <v>67</v>
      </c>
      <c r="I25" s="115">
        <v>72</v>
      </c>
      <c r="J25" s="116">
        <f t="shared" ref="J25:J30" si="5">(H25-I25)</f>
        <v>-5</v>
      </c>
      <c r="K25" s="1" t="s">
        <v>61</v>
      </c>
    </row>
    <row r="26" spans="1:11" ht="19.5">
      <c r="A26" s="25" t="s">
        <v>128</v>
      </c>
      <c r="B26" s="122" t="s">
        <v>112</v>
      </c>
      <c r="C26" s="125">
        <v>38411</v>
      </c>
      <c r="D26" s="27">
        <v>13</v>
      </c>
      <c r="E26" s="23">
        <v>47</v>
      </c>
      <c r="F26" s="28">
        <v>40</v>
      </c>
      <c r="G26" s="16">
        <f t="shared" si="3"/>
        <v>87</v>
      </c>
      <c r="H26" s="118">
        <f t="shared" si="4"/>
        <v>74</v>
      </c>
      <c r="I26" s="101">
        <v>71</v>
      </c>
      <c r="J26" s="106">
        <f t="shared" si="5"/>
        <v>3</v>
      </c>
      <c r="K26" s="1" t="s">
        <v>62</v>
      </c>
    </row>
    <row r="27" spans="1:11" ht="19.5">
      <c r="A27" s="25" t="s">
        <v>76</v>
      </c>
      <c r="B27" s="122" t="s">
        <v>69</v>
      </c>
      <c r="C27" s="125">
        <v>38821</v>
      </c>
      <c r="D27" s="27">
        <v>13</v>
      </c>
      <c r="E27" s="23">
        <f>5+5+5+4+4+6+4+6+4</f>
        <v>43</v>
      </c>
      <c r="F27" s="28">
        <f>6+6+4+5+5+4+6+5+6</f>
        <v>47</v>
      </c>
      <c r="G27" s="16">
        <f t="shared" si="3"/>
        <v>90</v>
      </c>
      <c r="H27" s="118">
        <f t="shared" si="4"/>
        <v>77</v>
      </c>
      <c r="I27" s="101">
        <v>73</v>
      </c>
      <c r="J27" s="106">
        <f t="shared" si="5"/>
        <v>4</v>
      </c>
    </row>
    <row r="28" spans="1:11" ht="19.5">
      <c r="A28" s="25" t="s">
        <v>127</v>
      </c>
      <c r="B28" s="122" t="s">
        <v>112</v>
      </c>
      <c r="C28" s="125">
        <v>38885</v>
      </c>
      <c r="D28" s="27">
        <v>25</v>
      </c>
      <c r="E28" s="23">
        <v>57</v>
      </c>
      <c r="F28" s="28">
        <v>48</v>
      </c>
      <c r="G28" s="16">
        <f t="shared" si="3"/>
        <v>105</v>
      </c>
      <c r="H28" s="118">
        <f t="shared" si="4"/>
        <v>80</v>
      </c>
      <c r="I28" s="101">
        <v>71</v>
      </c>
      <c r="J28" s="106">
        <f t="shared" si="5"/>
        <v>9</v>
      </c>
    </row>
    <row r="29" spans="1:11" ht="19.5">
      <c r="A29" s="25" t="s">
        <v>149</v>
      </c>
      <c r="B29" s="122" t="s">
        <v>115</v>
      </c>
      <c r="C29" s="125">
        <v>38986</v>
      </c>
      <c r="D29" s="27">
        <v>3</v>
      </c>
      <c r="E29" s="23">
        <f>3+6+6+4+4+6+4+4+4</f>
        <v>41</v>
      </c>
      <c r="F29" s="28">
        <f>6+4+4+5+5+6+3+5+5</f>
        <v>43</v>
      </c>
      <c r="G29" s="16">
        <f t="shared" si="3"/>
        <v>84</v>
      </c>
      <c r="H29" s="118">
        <f t="shared" si="4"/>
        <v>81</v>
      </c>
      <c r="I29" s="101">
        <v>72</v>
      </c>
      <c r="J29" s="106">
        <f t="shared" si="5"/>
        <v>9</v>
      </c>
    </row>
    <row r="30" spans="1:11" ht="20.25" thickBot="1">
      <c r="A30" s="95" t="s">
        <v>75</v>
      </c>
      <c r="B30" s="142" t="s">
        <v>69</v>
      </c>
      <c r="C30" s="143">
        <v>38803</v>
      </c>
      <c r="D30" s="144">
        <v>9</v>
      </c>
      <c r="E30" s="145">
        <f>5+5+6+3+4+7+5+6+4</f>
        <v>45</v>
      </c>
      <c r="F30" s="146">
        <f>6+8+4+4+4+3+5+7+7</f>
        <v>48</v>
      </c>
      <c r="G30" s="147">
        <f t="shared" si="3"/>
        <v>93</v>
      </c>
      <c r="H30" s="148">
        <f t="shared" si="4"/>
        <v>84</v>
      </c>
      <c r="I30" s="149">
        <v>73</v>
      </c>
      <c r="J30" s="150">
        <f t="shared" si="5"/>
        <v>11</v>
      </c>
    </row>
  </sheetData>
  <sortState ref="A25:J30">
    <sortCondition ref="J25:J30"/>
  </sortState>
  <mergeCells count="10">
    <mergeCell ref="A23:H23"/>
    <mergeCell ref="A5:H5"/>
    <mergeCell ref="A9:H9"/>
    <mergeCell ref="A1:H1"/>
    <mergeCell ref="A2:H2"/>
    <mergeCell ref="A3:H3"/>
    <mergeCell ref="A4:H4"/>
    <mergeCell ref="A6:H6"/>
    <mergeCell ref="A8:H8"/>
    <mergeCell ref="A22:H22"/>
  </mergeCells>
  <phoneticPr fontId="0" type="noConversion"/>
  <conditionalFormatting sqref="J25:J30 J11:J20">
    <cfRule type="cellIs" dxfId="5" priority="931" operator="equal">
      <formula>0</formula>
    </cfRule>
    <cfRule type="cellIs" dxfId="4" priority="932" operator="lessThan">
      <formula>0</formula>
    </cfRule>
    <cfRule type="cellIs" dxfId="3" priority="933" operator="greaterThan">
      <formula>0</formula>
    </cfRule>
  </conditionalFormatting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2"/>
  <sheetViews>
    <sheetView zoomScale="70" zoomScaleNormal="70" workbookViewId="0">
      <selection sqref="A1:H1"/>
    </sheetView>
  </sheetViews>
  <sheetFormatPr baseColWidth="10" defaultRowHeight="18.75"/>
  <cols>
    <col min="1" max="1" width="27.85546875" style="1" customWidth="1"/>
    <col min="2" max="2" width="8.85546875" style="20" bestFit="1" customWidth="1"/>
    <col min="3" max="3" width="10.7109375" style="20" bestFit="1" customWidth="1"/>
    <col min="4" max="4" width="7.85546875" style="2" bestFit="1" customWidth="1"/>
    <col min="5" max="8" width="6.7109375" style="2" customWidth="1"/>
    <col min="9" max="9" width="9.7109375" style="2" customWidth="1"/>
    <col min="10" max="10" width="6.7109375" style="2" customWidth="1"/>
    <col min="11" max="11" width="4.42578125" style="1" hidden="1" customWidth="1"/>
    <col min="12" max="16384" width="11.42578125" style="1"/>
  </cols>
  <sheetData>
    <row r="1" spans="1:16" ht="30.75">
      <c r="A1" s="171" t="str">
        <f>JUV!A1</f>
        <v>4° TORNEO VIRTUAL</v>
      </c>
      <c r="B1" s="171"/>
      <c r="C1" s="171"/>
      <c r="D1" s="171"/>
      <c r="E1" s="171"/>
      <c r="F1" s="171"/>
      <c r="G1" s="171"/>
      <c r="H1" s="171"/>
      <c r="I1" s="90"/>
      <c r="J1" s="90"/>
    </row>
    <row r="2" spans="1:16" ht="23.25">
      <c r="A2" s="175" t="str">
        <f>JUV!A2</f>
        <v>CLUBES DE LA FEDERACION</v>
      </c>
      <c r="B2" s="175"/>
      <c r="C2" s="175"/>
      <c r="D2" s="175"/>
      <c r="E2" s="175"/>
      <c r="F2" s="175"/>
      <c r="G2" s="175"/>
      <c r="H2" s="175"/>
      <c r="I2" s="94"/>
      <c r="J2" s="94"/>
    </row>
    <row r="3" spans="1:16" ht="19.5">
      <c r="A3" s="172" t="s">
        <v>7</v>
      </c>
      <c r="B3" s="172"/>
      <c r="C3" s="172"/>
      <c r="D3" s="172"/>
      <c r="E3" s="172"/>
      <c r="F3" s="172"/>
      <c r="G3" s="172"/>
      <c r="H3" s="172"/>
      <c r="I3" s="93"/>
      <c r="J3" s="93"/>
    </row>
    <row r="4" spans="1:16" ht="26.25">
      <c r="A4" s="173" t="s">
        <v>11</v>
      </c>
      <c r="B4" s="173"/>
      <c r="C4" s="173"/>
      <c r="D4" s="173"/>
      <c r="E4" s="173"/>
      <c r="F4" s="173"/>
      <c r="G4" s="173"/>
      <c r="H4" s="173"/>
      <c r="I4" s="93"/>
      <c r="J4" s="93"/>
    </row>
    <row r="5" spans="1:16" ht="19.5">
      <c r="A5" s="174" t="str">
        <f>JUV!A5</f>
        <v>DOS VUELTAS DE 9 HOYOS MEDAL PLAY</v>
      </c>
      <c r="B5" s="174"/>
      <c r="C5" s="174"/>
      <c r="D5" s="174"/>
      <c r="E5" s="174"/>
      <c r="F5" s="174"/>
      <c r="G5" s="174"/>
      <c r="H5" s="174"/>
      <c r="I5" s="93"/>
      <c r="J5" s="93"/>
    </row>
    <row r="6" spans="1:16" ht="19.5">
      <c r="A6" s="168" t="str">
        <f>JUV!A6</f>
        <v>16 AL 20 DE DICIEMBRE DE 2020</v>
      </c>
      <c r="B6" s="168"/>
      <c r="C6" s="168"/>
      <c r="D6" s="168"/>
      <c r="E6" s="168"/>
      <c r="F6" s="168"/>
      <c r="G6" s="168"/>
      <c r="H6" s="168"/>
      <c r="I6" s="89"/>
      <c r="J6" s="89"/>
    </row>
    <row r="7" spans="1:16" ht="20.25" thickBot="1">
      <c r="A7" s="79"/>
      <c r="B7" s="119"/>
      <c r="C7" s="119"/>
      <c r="D7" s="79"/>
      <c r="E7" s="79"/>
      <c r="F7" s="79"/>
      <c r="G7" s="79"/>
      <c r="H7" s="79"/>
      <c r="I7" s="89"/>
      <c r="J7" s="89"/>
    </row>
    <row r="8" spans="1:16" ht="20.25" thickBot="1">
      <c r="A8" s="177" t="s">
        <v>27</v>
      </c>
      <c r="B8" s="178"/>
      <c r="C8" s="178"/>
      <c r="D8" s="178"/>
      <c r="E8" s="178"/>
      <c r="F8" s="178"/>
      <c r="G8" s="178"/>
      <c r="H8" s="179"/>
      <c r="I8" s="1"/>
      <c r="J8" s="1"/>
    </row>
    <row r="9" spans="1:16" ht="19.5" thickBot="1">
      <c r="A9" s="165" t="s">
        <v>39</v>
      </c>
      <c r="B9" s="166"/>
      <c r="C9" s="166"/>
      <c r="D9" s="166"/>
      <c r="E9" s="166"/>
      <c r="F9" s="166"/>
      <c r="G9" s="166"/>
      <c r="H9" s="166"/>
      <c r="I9" s="128" t="s">
        <v>57</v>
      </c>
      <c r="J9" s="129" t="s">
        <v>59</v>
      </c>
    </row>
    <row r="10" spans="1:16" s="80" customFormat="1" ht="20.25" thickBot="1">
      <c r="A10" s="4" t="s">
        <v>0</v>
      </c>
      <c r="B10" s="120" t="s">
        <v>9</v>
      </c>
      <c r="C10" s="120" t="s">
        <v>19</v>
      </c>
      <c r="D10" s="4" t="s">
        <v>1</v>
      </c>
      <c r="E10" s="4" t="s">
        <v>2</v>
      </c>
      <c r="F10" s="14" t="s">
        <v>3</v>
      </c>
      <c r="G10" s="13" t="s">
        <v>4</v>
      </c>
      <c r="H10" s="100" t="s">
        <v>5</v>
      </c>
      <c r="I10" s="130" t="s">
        <v>58</v>
      </c>
      <c r="J10" s="131" t="s">
        <v>60</v>
      </c>
      <c r="N10" s="186" t="s">
        <v>117</v>
      </c>
      <c r="O10" s="186"/>
      <c r="P10" s="186"/>
    </row>
    <row r="11" spans="1:16" ht="20.25" thickBot="1">
      <c r="A11" s="110" t="s">
        <v>129</v>
      </c>
      <c r="B11" s="121" t="s">
        <v>112</v>
      </c>
      <c r="C11" s="124">
        <v>39105</v>
      </c>
      <c r="D11" s="111">
        <v>1</v>
      </c>
      <c r="E11" s="112">
        <v>35</v>
      </c>
      <c r="F11" s="113">
        <v>35</v>
      </c>
      <c r="G11" s="114">
        <f t="shared" ref="G11:G22" si="0">SUM(E11:F11)</f>
        <v>70</v>
      </c>
      <c r="H11" s="117">
        <f t="shared" ref="H11:H22" si="1">SUM(G11-D11)</f>
        <v>69</v>
      </c>
      <c r="I11" s="115">
        <v>71</v>
      </c>
      <c r="J11" s="116">
        <f t="shared" ref="J11:J22" si="2">(H11-I11)</f>
        <v>-2</v>
      </c>
      <c r="K11" s="96" t="s">
        <v>61</v>
      </c>
      <c r="N11" s="133" t="s">
        <v>9</v>
      </c>
      <c r="O11" s="135" t="s">
        <v>118</v>
      </c>
      <c r="P11" s="134" t="s">
        <v>119</v>
      </c>
    </row>
    <row r="12" spans="1:16" ht="20.25" thickBot="1">
      <c r="A12" s="25" t="s">
        <v>97</v>
      </c>
      <c r="B12" s="122" t="s">
        <v>66</v>
      </c>
      <c r="C12" s="125">
        <v>39699</v>
      </c>
      <c r="D12" s="27">
        <v>17</v>
      </c>
      <c r="E12" s="23">
        <f>5+5+5+5+6+4+5+6+4</f>
        <v>45</v>
      </c>
      <c r="F12" s="28">
        <f>5+5+4+6+5+3+5+4+5</f>
        <v>42</v>
      </c>
      <c r="G12" s="16">
        <f t="shared" si="0"/>
        <v>87</v>
      </c>
      <c r="H12" s="118">
        <f t="shared" si="1"/>
        <v>70</v>
      </c>
      <c r="I12" s="101">
        <v>71</v>
      </c>
      <c r="J12" s="106">
        <f t="shared" si="2"/>
        <v>-1</v>
      </c>
      <c r="K12" s="96" t="s">
        <v>62</v>
      </c>
      <c r="N12" s="133" t="s">
        <v>66</v>
      </c>
      <c r="O12" s="135">
        <v>71</v>
      </c>
      <c r="P12" s="134"/>
    </row>
    <row r="13" spans="1:16" ht="19.5">
      <c r="A13" s="25" t="s">
        <v>77</v>
      </c>
      <c r="B13" s="122" t="s">
        <v>69</v>
      </c>
      <c r="C13" s="125">
        <v>39770</v>
      </c>
      <c r="D13" s="27">
        <v>14</v>
      </c>
      <c r="E13" s="23">
        <f>5+5+6+3+5+6+3+7+5</f>
        <v>45</v>
      </c>
      <c r="F13" s="28">
        <f>6+4+3+5+6+3+5+5+4</f>
        <v>41</v>
      </c>
      <c r="G13" s="16">
        <f t="shared" si="0"/>
        <v>86</v>
      </c>
      <c r="H13" s="118">
        <f t="shared" si="1"/>
        <v>72</v>
      </c>
      <c r="I13" s="101">
        <v>71</v>
      </c>
      <c r="J13" s="106">
        <f t="shared" si="2"/>
        <v>1</v>
      </c>
      <c r="N13" s="133" t="s">
        <v>112</v>
      </c>
      <c r="O13" s="135">
        <v>71</v>
      </c>
      <c r="P13" s="134">
        <v>71</v>
      </c>
    </row>
    <row r="14" spans="1:16" ht="19.5">
      <c r="A14" s="25" t="s">
        <v>177</v>
      </c>
      <c r="B14" s="122" t="s">
        <v>114</v>
      </c>
      <c r="C14" s="125">
        <v>39689</v>
      </c>
      <c r="D14" s="27">
        <v>18</v>
      </c>
      <c r="E14" s="23">
        <v>45</v>
      </c>
      <c r="F14" s="28">
        <v>45</v>
      </c>
      <c r="G14" s="16">
        <f t="shared" si="0"/>
        <v>90</v>
      </c>
      <c r="H14" s="118">
        <f t="shared" si="1"/>
        <v>72</v>
      </c>
      <c r="I14" s="101">
        <v>71</v>
      </c>
      <c r="J14" s="106">
        <f t="shared" si="2"/>
        <v>1</v>
      </c>
      <c r="N14" s="133" t="s">
        <v>113</v>
      </c>
      <c r="O14" s="135">
        <v>70</v>
      </c>
      <c r="P14" s="134">
        <v>70</v>
      </c>
    </row>
    <row r="15" spans="1:16" ht="19.5">
      <c r="A15" s="25" t="s">
        <v>96</v>
      </c>
      <c r="B15" s="122" t="s">
        <v>66</v>
      </c>
      <c r="C15" s="125">
        <v>39867</v>
      </c>
      <c r="D15" s="27">
        <v>19</v>
      </c>
      <c r="E15" s="23">
        <f>5+5+7+3+6+5+4+7+5</f>
        <v>47</v>
      </c>
      <c r="F15" s="28">
        <f>5+6+5+6+6+4+5+2+7</f>
        <v>46</v>
      </c>
      <c r="G15" s="16">
        <f t="shared" si="0"/>
        <v>93</v>
      </c>
      <c r="H15" s="118">
        <f t="shared" si="1"/>
        <v>74</v>
      </c>
      <c r="I15" s="101">
        <v>71</v>
      </c>
      <c r="J15" s="106">
        <f t="shared" si="2"/>
        <v>3</v>
      </c>
      <c r="N15" s="133" t="s">
        <v>69</v>
      </c>
      <c r="O15" s="135">
        <v>71</v>
      </c>
      <c r="P15" s="134">
        <v>73</v>
      </c>
    </row>
    <row r="16" spans="1:16" ht="19.5">
      <c r="A16" s="25" t="s">
        <v>78</v>
      </c>
      <c r="B16" s="122" t="s">
        <v>69</v>
      </c>
      <c r="C16" s="125">
        <v>39785</v>
      </c>
      <c r="D16" s="27">
        <v>32</v>
      </c>
      <c r="E16" s="23">
        <f>4+7+6+5+6+7+4+7+6</f>
        <v>52</v>
      </c>
      <c r="F16" s="28">
        <f>6+5+4+7+5+7+7+7+6</f>
        <v>54</v>
      </c>
      <c r="G16" s="16">
        <f t="shared" si="0"/>
        <v>106</v>
      </c>
      <c r="H16" s="118">
        <f t="shared" si="1"/>
        <v>74</v>
      </c>
      <c r="I16" s="101">
        <v>71</v>
      </c>
      <c r="J16" s="106">
        <f t="shared" si="2"/>
        <v>3</v>
      </c>
      <c r="N16" s="133" t="s">
        <v>114</v>
      </c>
      <c r="O16" s="135">
        <v>71</v>
      </c>
      <c r="P16" s="134">
        <v>71</v>
      </c>
    </row>
    <row r="17" spans="1:16" ht="19.5">
      <c r="A17" s="25" t="s">
        <v>79</v>
      </c>
      <c r="B17" s="122" t="s">
        <v>69</v>
      </c>
      <c r="C17" s="125">
        <v>39755</v>
      </c>
      <c r="D17" s="27">
        <v>18</v>
      </c>
      <c r="E17" s="23">
        <f>5+5+5+4+3+5+4+7+5</f>
        <v>43</v>
      </c>
      <c r="F17" s="28">
        <f>8+6+4+7+4+3+5+6+7</f>
        <v>50</v>
      </c>
      <c r="G17" s="16">
        <f t="shared" si="0"/>
        <v>93</v>
      </c>
      <c r="H17" s="118">
        <f t="shared" si="1"/>
        <v>75</v>
      </c>
      <c r="I17" s="101">
        <v>71</v>
      </c>
      <c r="J17" s="106">
        <f t="shared" si="2"/>
        <v>4</v>
      </c>
      <c r="N17" s="133" t="s">
        <v>115</v>
      </c>
      <c r="O17" s="135">
        <v>72</v>
      </c>
      <c r="P17" s="134">
        <v>72</v>
      </c>
    </row>
    <row r="18" spans="1:16" ht="19.5">
      <c r="A18" s="25" t="s">
        <v>151</v>
      </c>
      <c r="B18" s="122" t="s">
        <v>115</v>
      </c>
      <c r="C18" s="125">
        <v>39287</v>
      </c>
      <c r="D18" s="27">
        <v>9</v>
      </c>
      <c r="E18" s="23">
        <f>6+5+7+5+3+6+4+4+6</f>
        <v>46</v>
      </c>
      <c r="F18" s="28">
        <f>5+4+5+4+5+5+4+6+4</f>
        <v>42</v>
      </c>
      <c r="G18" s="16">
        <f t="shared" si="0"/>
        <v>88</v>
      </c>
      <c r="H18" s="118">
        <f t="shared" si="1"/>
        <v>79</v>
      </c>
      <c r="I18" s="101">
        <v>72</v>
      </c>
      <c r="J18" s="106">
        <f t="shared" si="2"/>
        <v>7</v>
      </c>
      <c r="N18" s="133" t="s">
        <v>116</v>
      </c>
      <c r="O18" s="135">
        <v>72</v>
      </c>
      <c r="P18" s="134"/>
    </row>
    <row r="19" spans="1:16" ht="19.5">
      <c r="A19" s="25" t="s">
        <v>80</v>
      </c>
      <c r="B19" s="122" t="s">
        <v>69</v>
      </c>
      <c r="C19" s="125">
        <v>39638</v>
      </c>
      <c r="D19" s="27">
        <v>11</v>
      </c>
      <c r="E19" s="23">
        <f>6+4+5+3+5+6+4+6+5</f>
        <v>44</v>
      </c>
      <c r="F19" s="28">
        <f>7+6+4+4+4+4+5+6+5</f>
        <v>45</v>
      </c>
      <c r="G19" s="16">
        <f t="shared" si="0"/>
        <v>89</v>
      </c>
      <c r="H19" s="118">
        <f t="shared" si="1"/>
        <v>78</v>
      </c>
      <c r="I19" s="101">
        <v>71</v>
      </c>
      <c r="J19" s="106">
        <f t="shared" si="2"/>
        <v>7</v>
      </c>
    </row>
    <row r="20" spans="1:16" ht="19.5">
      <c r="A20" s="25" t="s">
        <v>98</v>
      </c>
      <c r="B20" s="122" t="s">
        <v>66</v>
      </c>
      <c r="C20" s="125">
        <v>39791</v>
      </c>
      <c r="D20" s="27">
        <v>24</v>
      </c>
      <c r="E20" s="23">
        <f>6+7+5+5+6+4+4+5+6</f>
        <v>48</v>
      </c>
      <c r="F20" s="28">
        <f>7+5+7+8+8+4+6+4+5</f>
        <v>54</v>
      </c>
      <c r="G20" s="16">
        <f t="shared" si="0"/>
        <v>102</v>
      </c>
      <c r="H20" s="118">
        <f t="shared" si="1"/>
        <v>78</v>
      </c>
      <c r="I20" s="101">
        <v>71</v>
      </c>
      <c r="J20" s="106">
        <f t="shared" si="2"/>
        <v>7</v>
      </c>
    </row>
    <row r="21" spans="1:16" ht="19.5">
      <c r="A21" s="25" t="s">
        <v>176</v>
      </c>
      <c r="B21" s="122" t="s">
        <v>114</v>
      </c>
      <c r="C21" s="125">
        <v>39183</v>
      </c>
      <c r="D21" s="27">
        <v>24</v>
      </c>
      <c r="E21" s="23">
        <v>54</v>
      </c>
      <c r="F21" s="28">
        <v>51</v>
      </c>
      <c r="G21" s="16">
        <f t="shared" si="0"/>
        <v>105</v>
      </c>
      <c r="H21" s="118">
        <f t="shared" si="1"/>
        <v>81</v>
      </c>
      <c r="I21" s="101">
        <v>71</v>
      </c>
      <c r="J21" s="106">
        <f t="shared" si="2"/>
        <v>10</v>
      </c>
    </row>
    <row r="22" spans="1:16" ht="20.25" thickBot="1">
      <c r="A22" s="95" t="s">
        <v>99</v>
      </c>
      <c r="B22" s="142" t="s">
        <v>66</v>
      </c>
      <c r="C22" s="143">
        <v>39469</v>
      </c>
      <c r="D22" s="144">
        <v>11</v>
      </c>
      <c r="E22" s="145">
        <f>4+4+8+4+7+7+4+5+5</f>
        <v>48</v>
      </c>
      <c r="F22" s="146">
        <f>5+4+4+5+13+4+5+4+5</f>
        <v>49</v>
      </c>
      <c r="G22" s="147">
        <f t="shared" si="0"/>
        <v>97</v>
      </c>
      <c r="H22" s="148">
        <f t="shared" si="1"/>
        <v>86</v>
      </c>
      <c r="I22" s="149">
        <v>71</v>
      </c>
      <c r="J22" s="150">
        <f t="shared" si="2"/>
        <v>15</v>
      </c>
    </row>
  </sheetData>
  <sortState ref="A11:J22">
    <sortCondition ref="J11:J22"/>
    <sortCondition ref="D11:D22"/>
  </sortState>
  <mergeCells count="9">
    <mergeCell ref="N10:P10"/>
    <mergeCell ref="A8:H8"/>
    <mergeCell ref="A9:H9"/>
    <mergeCell ref="A1:H1"/>
    <mergeCell ref="A2:H2"/>
    <mergeCell ref="A3:H3"/>
    <mergeCell ref="A4:H4"/>
    <mergeCell ref="A5:H5"/>
    <mergeCell ref="A6:H6"/>
  </mergeCells>
  <conditionalFormatting sqref="J11:J22">
    <cfRule type="cellIs" dxfId="2" priority="835" operator="equal">
      <formula>0</formula>
    </cfRule>
    <cfRule type="cellIs" dxfId="1" priority="836" operator="lessThan">
      <formula>0</formula>
    </cfRule>
    <cfRule type="cellIs" dxfId="0" priority="837" operator="greaterThan">
      <formula>0</formula>
    </cfRule>
  </conditionalFormatting>
  <printOptions horizontalCentered="1" verticalCentered="1"/>
  <pageMargins left="0" right="0" top="0" bottom="0" header="0" footer="0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89"/>
  <sheetViews>
    <sheetView zoomScale="70" workbookViewId="0">
      <selection sqref="A1:D1"/>
    </sheetView>
  </sheetViews>
  <sheetFormatPr baseColWidth="10" defaultRowHeight="18.75"/>
  <cols>
    <col min="1" max="1" width="50.28515625" style="1" bestFit="1" customWidth="1"/>
    <col min="2" max="2" width="11.85546875" style="2" bestFit="1" customWidth="1"/>
    <col min="3" max="3" width="21" style="2" customWidth="1"/>
    <col min="4" max="4" width="10.85546875" style="2" bestFit="1" customWidth="1"/>
    <col min="5" max="5" width="4.28515625" style="1" hidden="1" customWidth="1"/>
    <col min="6" max="16384" width="11.42578125" style="1"/>
  </cols>
  <sheetData>
    <row r="1" spans="1:9" ht="30.75">
      <c r="A1" s="171" t="str">
        <f>JUV!A1</f>
        <v>4° TORNEO VIRTUAL</v>
      </c>
      <c r="B1" s="171"/>
      <c r="C1" s="171"/>
      <c r="D1" s="171"/>
    </row>
    <row r="2" spans="1:9" ht="23.25">
      <c r="A2" s="175" t="str">
        <f>JUV!A2</f>
        <v>CLUBES DE LA FEDERACION</v>
      </c>
      <c r="B2" s="175"/>
      <c r="C2" s="175"/>
      <c r="D2" s="175"/>
    </row>
    <row r="3" spans="1:9" ht="19.5">
      <c r="A3" s="172" t="s">
        <v>7</v>
      </c>
      <c r="B3" s="172"/>
      <c r="C3" s="172"/>
      <c r="D3" s="172"/>
    </row>
    <row r="4" spans="1:9" ht="26.25">
      <c r="A4" s="173" t="s">
        <v>12</v>
      </c>
      <c r="B4" s="173"/>
      <c r="C4" s="173"/>
      <c r="D4" s="173"/>
    </row>
    <row r="5" spans="1:9" ht="19.5">
      <c r="A5" s="174" t="s">
        <v>14</v>
      </c>
      <c r="B5" s="174"/>
      <c r="C5" s="174"/>
      <c r="D5" s="174"/>
    </row>
    <row r="6" spans="1:9" ht="19.5">
      <c r="A6" s="168" t="str">
        <f>JUV!A6</f>
        <v>16 AL 20 DE DICIEMBRE DE 2020</v>
      </c>
      <c r="B6" s="168"/>
      <c r="C6" s="168"/>
      <c r="D6" s="168"/>
    </row>
    <row r="7" spans="1:9" ht="20.25" thickBot="1">
      <c r="A7" s="64"/>
      <c r="B7" s="64"/>
      <c r="C7" s="64"/>
      <c r="D7" s="64"/>
    </row>
    <row r="8" spans="1:9" ht="20.25" thickBot="1">
      <c r="A8" s="177" t="s">
        <v>27</v>
      </c>
      <c r="B8" s="178"/>
      <c r="C8" s="178"/>
      <c r="D8" s="179"/>
    </row>
    <row r="9" spans="1:9" ht="20.25" thickBot="1">
      <c r="A9" s="187" t="s">
        <v>28</v>
      </c>
      <c r="B9" s="188"/>
      <c r="C9" s="188"/>
      <c r="D9" s="189"/>
    </row>
    <row r="10" spans="1:9" s="82" customFormat="1" ht="18.95" customHeight="1" thickBot="1">
      <c r="A10" s="4" t="s">
        <v>0</v>
      </c>
      <c r="B10" s="5" t="s">
        <v>9</v>
      </c>
      <c r="C10" s="5" t="s">
        <v>19</v>
      </c>
      <c r="D10" s="4" t="s">
        <v>8</v>
      </c>
      <c r="F10" s="20"/>
    </row>
    <row r="11" spans="1:9" ht="20.25" thickBot="1">
      <c r="A11" s="25" t="s">
        <v>154</v>
      </c>
      <c r="B11" s="83" t="s">
        <v>115</v>
      </c>
      <c r="C11" s="24">
        <v>39531</v>
      </c>
      <c r="D11" s="26">
        <f>6+4+6+6+6+6+3+6+5</f>
        <v>48</v>
      </c>
      <c r="E11" s="61" t="s">
        <v>18</v>
      </c>
      <c r="F11" s="60"/>
      <c r="G11" s="60"/>
    </row>
    <row r="12" spans="1:9" ht="20.25" thickBot="1">
      <c r="A12" s="25" t="s">
        <v>155</v>
      </c>
      <c r="B12" s="83" t="s">
        <v>115</v>
      </c>
      <c r="C12" s="24">
        <v>39526</v>
      </c>
      <c r="D12" s="26">
        <f>4+6+7+6+7+6+5+7+6</f>
        <v>54</v>
      </c>
      <c r="E12" s="61" t="s">
        <v>20</v>
      </c>
      <c r="F12" s="63"/>
      <c r="G12" s="63"/>
      <c r="H12" s="63"/>
      <c r="I12" s="63"/>
    </row>
    <row r="13" spans="1:9" ht="19.5">
      <c r="A13" s="25" t="s">
        <v>152</v>
      </c>
      <c r="B13" s="83" t="s">
        <v>115</v>
      </c>
      <c r="C13" s="24">
        <v>39762</v>
      </c>
      <c r="D13" s="26">
        <f>10+3+5+5+7+9+7+6+6</f>
        <v>58</v>
      </c>
    </row>
    <row r="14" spans="1:9" ht="19.5">
      <c r="A14" s="25" t="s">
        <v>153</v>
      </c>
      <c r="B14" s="83" t="s">
        <v>115</v>
      </c>
      <c r="C14" s="24">
        <v>39741</v>
      </c>
      <c r="D14" s="26">
        <f>6+7+5+8+7+10+5+8+5</f>
        <v>61</v>
      </c>
    </row>
    <row r="15" spans="1:9" ht="20.25" thickBot="1">
      <c r="A15" s="95" t="s">
        <v>181</v>
      </c>
      <c r="B15" s="97" t="s">
        <v>114</v>
      </c>
      <c r="C15" s="98">
        <v>39412</v>
      </c>
      <c r="D15" s="99">
        <v>71</v>
      </c>
    </row>
    <row r="16" spans="1:9" ht="19.5" thickBot="1">
      <c r="B16" s="1"/>
      <c r="C16" s="1"/>
      <c r="D16" s="1"/>
    </row>
    <row r="17" spans="1:7" ht="20.25" thickBot="1">
      <c r="A17" s="177" t="s">
        <v>27</v>
      </c>
      <c r="B17" s="178"/>
      <c r="C17" s="178"/>
      <c r="D17" s="179"/>
    </row>
    <row r="18" spans="1:7" ht="20.25" thickBot="1">
      <c r="A18" s="187" t="s">
        <v>29</v>
      </c>
      <c r="B18" s="188"/>
      <c r="C18" s="188"/>
      <c r="D18" s="189"/>
    </row>
    <row r="19" spans="1:7" ht="20.25" thickBot="1">
      <c r="A19" s="4" t="s">
        <v>6</v>
      </c>
      <c r="B19" s="5" t="s">
        <v>9</v>
      </c>
      <c r="C19" s="5" t="s">
        <v>19</v>
      </c>
      <c r="D19" s="132" t="s">
        <v>8</v>
      </c>
    </row>
    <row r="20" spans="1:7" ht="20.25" thickBot="1">
      <c r="A20" s="25" t="s">
        <v>185</v>
      </c>
      <c r="B20" s="83" t="s">
        <v>114</v>
      </c>
      <c r="C20" s="24">
        <v>39177</v>
      </c>
      <c r="D20" s="26">
        <v>50</v>
      </c>
      <c r="E20" s="61"/>
      <c r="F20" s="139"/>
      <c r="G20" s="139"/>
    </row>
    <row r="21" spans="1:7" ht="20.25" thickBot="1">
      <c r="A21" s="155" t="s">
        <v>156</v>
      </c>
      <c r="B21" s="97" t="s">
        <v>115</v>
      </c>
      <c r="C21" s="156">
        <v>39591</v>
      </c>
      <c r="D21" s="99">
        <f>7+5+6+6+5+7+5+5+7</f>
        <v>53</v>
      </c>
      <c r="E21" s="61" t="s">
        <v>18</v>
      </c>
    </row>
    <row r="22" spans="1:7">
      <c r="D22" s="1"/>
    </row>
    <row r="23" spans="1:7">
      <c r="D23" s="1"/>
    </row>
    <row r="24" spans="1:7">
      <c r="D24" s="1"/>
    </row>
    <row r="25" spans="1:7">
      <c r="D25" s="1"/>
    </row>
    <row r="26" spans="1:7">
      <c r="D26" s="1"/>
    </row>
    <row r="27" spans="1:7">
      <c r="D27" s="1"/>
    </row>
    <row r="28" spans="1:7">
      <c r="D28" s="1"/>
    </row>
    <row r="29" spans="1:7">
      <c r="D29" s="1"/>
    </row>
    <row r="30" spans="1:7">
      <c r="D30" s="1"/>
    </row>
    <row r="31" spans="1:7">
      <c r="D31" s="1"/>
    </row>
    <row r="32" spans="1:7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</sheetData>
  <sortState ref="A11:D15">
    <sortCondition ref="D11:D15"/>
  </sortState>
  <mergeCells count="10">
    <mergeCell ref="A18:D18"/>
    <mergeCell ref="A5:D5"/>
    <mergeCell ref="A9:D9"/>
    <mergeCell ref="A1:D1"/>
    <mergeCell ref="A2:D2"/>
    <mergeCell ref="A3:D3"/>
    <mergeCell ref="A4:D4"/>
    <mergeCell ref="A6:D6"/>
    <mergeCell ref="A8:D8"/>
    <mergeCell ref="A17:D1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44"/>
  <sheetViews>
    <sheetView zoomScale="70" workbookViewId="0">
      <selection sqref="A1:D1"/>
    </sheetView>
  </sheetViews>
  <sheetFormatPr baseColWidth="10" defaultRowHeight="18.75"/>
  <cols>
    <col min="1" max="1" width="56.28515625" style="1" bestFit="1" customWidth="1"/>
    <col min="2" max="2" width="14.140625" style="1" bestFit="1" customWidth="1"/>
    <col min="3" max="3" width="16" style="1" bestFit="1" customWidth="1"/>
    <col min="4" max="4" width="10.85546875" style="2" bestFit="1" customWidth="1"/>
    <col min="5" max="5" width="4.28515625" style="1" hidden="1" customWidth="1"/>
    <col min="6" max="16384" width="11.42578125" style="1"/>
  </cols>
  <sheetData>
    <row r="1" spans="1:12" ht="30.75">
      <c r="A1" s="171" t="str">
        <f>JUV!A1</f>
        <v>4° TORNEO VIRTUAL</v>
      </c>
      <c r="B1" s="171"/>
      <c r="C1" s="171"/>
      <c r="D1" s="171"/>
    </row>
    <row r="2" spans="1:12" ht="23.25">
      <c r="A2" s="175" t="str">
        <f>JUV!A2</f>
        <v>CLUBES DE LA FEDERACION</v>
      </c>
      <c r="B2" s="175"/>
      <c r="C2" s="175"/>
      <c r="D2" s="175"/>
    </row>
    <row r="3" spans="1:12" ht="19.5">
      <c r="A3" s="172" t="s">
        <v>7</v>
      </c>
      <c r="B3" s="172"/>
      <c r="C3" s="172"/>
      <c r="D3" s="172"/>
    </row>
    <row r="4" spans="1:12" ht="26.25">
      <c r="A4" s="173" t="s">
        <v>12</v>
      </c>
      <c r="B4" s="173"/>
      <c r="C4" s="173"/>
      <c r="D4" s="173"/>
    </row>
    <row r="5" spans="1:12" ht="19.5">
      <c r="A5" s="174" t="s">
        <v>14</v>
      </c>
      <c r="B5" s="174"/>
      <c r="C5" s="174"/>
      <c r="D5" s="174"/>
    </row>
    <row r="6" spans="1:12" ht="19.5">
      <c r="A6" s="168" t="str">
        <f>JUV!A6</f>
        <v>16 AL 20 DE DICIEMBRE DE 2020</v>
      </c>
      <c r="B6" s="168"/>
      <c r="C6" s="168"/>
      <c r="D6" s="168"/>
    </row>
    <row r="7" spans="1:12" ht="20.25" thickBot="1">
      <c r="A7" s="64"/>
      <c r="B7" s="64"/>
      <c r="C7" s="64"/>
      <c r="D7" s="64"/>
    </row>
    <row r="8" spans="1:12" ht="18.95" customHeight="1" thickBot="1">
      <c r="A8" s="187" t="s">
        <v>30</v>
      </c>
      <c r="B8" s="188"/>
      <c r="C8" s="188"/>
      <c r="D8" s="189"/>
    </row>
    <row r="9" spans="1:12" s="3" customFormat="1" ht="18.95" customHeight="1" thickBot="1">
      <c r="A9" s="4" t="s">
        <v>0</v>
      </c>
      <c r="B9" s="5" t="s">
        <v>9</v>
      </c>
      <c r="C9" s="5" t="s">
        <v>19</v>
      </c>
      <c r="D9" s="4" t="s">
        <v>8</v>
      </c>
      <c r="F9" s="20"/>
    </row>
    <row r="10" spans="1:12" ht="18.95" customHeight="1" thickBot="1">
      <c r="A10" s="25" t="s">
        <v>179</v>
      </c>
      <c r="B10" s="83" t="s">
        <v>114</v>
      </c>
      <c r="C10" s="24">
        <v>39994</v>
      </c>
      <c r="D10" s="26">
        <v>44</v>
      </c>
      <c r="E10" s="19" t="s">
        <v>18</v>
      </c>
      <c r="F10" s="20"/>
      <c r="H10" s="60"/>
      <c r="I10" s="60"/>
      <c r="J10" s="60"/>
      <c r="K10" s="60"/>
      <c r="L10" s="60"/>
    </row>
    <row r="11" spans="1:12" ht="18.95" customHeight="1" thickBot="1">
      <c r="A11" s="25" t="s">
        <v>183</v>
      </c>
      <c r="B11" s="83" t="s">
        <v>115</v>
      </c>
      <c r="C11" s="24">
        <v>40175</v>
      </c>
      <c r="D11" s="26">
        <f>4+7+8+4+5+6+4+3+5</f>
        <v>46</v>
      </c>
      <c r="E11" s="19" t="s">
        <v>20</v>
      </c>
      <c r="F11" s="20"/>
      <c r="H11" s="60"/>
      <c r="I11" s="60"/>
      <c r="J11" s="60"/>
      <c r="K11" s="60"/>
      <c r="L11" s="60"/>
    </row>
    <row r="12" spans="1:12" ht="18.95" customHeight="1">
      <c r="A12" s="25" t="s">
        <v>184</v>
      </c>
      <c r="B12" s="83" t="s">
        <v>114</v>
      </c>
      <c r="C12" s="24">
        <v>39819</v>
      </c>
      <c r="D12" s="26">
        <v>46</v>
      </c>
      <c r="F12" s="20"/>
      <c r="H12" s="60"/>
      <c r="I12" s="60"/>
      <c r="J12" s="60"/>
      <c r="K12" s="60"/>
      <c r="L12" s="60"/>
    </row>
    <row r="13" spans="1:12" ht="18.95" customHeight="1">
      <c r="A13" s="25" t="s">
        <v>157</v>
      </c>
      <c r="B13" s="83" t="s">
        <v>115</v>
      </c>
      <c r="C13" s="24">
        <v>40280</v>
      </c>
      <c r="D13" s="26">
        <f>7+5+6+3+3+6+7+5+5</f>
        <v>47</v>
      </c>
      <c r="F13" s="20"/>
      <c r="H13" s="60"/>
      <c r="I13" s="60"/>
      <c r="J13" s="60"/>
      <c r="K13" s="60"/>
      <c r="L13" s="60"/>
    </row>
    <row r="14" spans="1:12" ht="18.95" customHeight="1">
      <c r="A14" s="25" t="s">
        <v>130</v>
      </c>
      <c r="B14" s="83" t="s">
        <v>112</v>
      </c>
      <c r="C14" s="24">
        <v>40451</v>
      </c>
      <c r="D14" s="26">
        <v>53</v>
      </c>
      <c r="F14" s="20"/>
    </row>
    <row r="15" spans="1:12" ht="18.95" customHeight="1">
      <c r="A15" s="25" t="s">
        <v>159</v>
      </c>
      <c r="B15" s="83" t="s">
        <v>115</v>
      </c>
      <c r="C15" s="24">
        <v>39913</v>
      </c>
      <c r="D15" s="26">
        <v>53</v>
      </c>
      <c r="F15" s="20"/>
    </row>
    <row r="16" spans="1:12" ht="18.95" customHeight="1">
      <c r="A16" s="25" t="s">
        <v>81</v>
      </c>
      <c r="B16" s="83" t="s">
        <v>69</v>
      </c>
      <c r="C16" s="24">
        <v>40522</v>
      </c>
      <c r="D16" s="26">
        <f>5+7+7+5+8+3+4+8+7</f>
        <v>54</v>
      </c>
      <c r="F16" s="20"/>
    </row>
    <row r="17" spans="1:6" ht="18.95" customHeight="1">
      <c r="A17" s="25" t="s">
        <v>131</v>
      </c>
      <c r="B17" s="83" t="s">
        <v>112</v>
      </c>
      <c r="C17" s="24">
        <v>40200</v>
      </c>
      <c r="D17" s="26">
        <v>55</v>
      </c>
      <c r="F17" s="20"/>
    </row>
    <row r="18" spans="1:6" ht="18.95" customHeight="1">
      <c r="A18" s="25" t="s">
        <v>158</v>
      </c>
      <c r="B18" s="83" t="s">
        <v>115</v>
      </c>
      <c r="C18" s="24">
        <v>40192</v>
      </c>
      <c r="D18" s="26">
        <f>6+7+7+6+5+7+7+5+5</f>
        <v>55</v>
      </c>
      <c r="F18" s="20"/>
    </row>
    <row r="19" spans="1:6" ht="18.95" customHeight="1">
      <c r="A19" s="25" t="s">
        <v>100</v>
      </c>
      <c r="B19" s="83" t="s">
        <v>66</v>
      </c>
      <c r="C19" s="24">
        <v>40430</v>
      </c>
      <c r="D19" s="26">
        <v>56</v>
      </c>
      <c r="F19" s="20"/>
    </row>
    <row r="20" spans="1:6" ht="18.95" customHeight="1">
      <c r="A20" s="25" t="s">
        <v>132</v>
      </c>
      <c r="B20" s="83" t="s">
        <v>112</v>
      </c>
      <c r="C20" s="24">
        <v>40192</v>
      </c>
      <c r="D20" s="26">
        <v>56</v>
      </c>
      <c r="F20" s="20"/>
    </row>
    <row r="21" spans="1:6" ht="19.5" customHeight="1" thickBot="1">
      <c r="A21" s="95" t="s">
        <v>101</v>
      </c>
      <c r="B21" s="97" t="s">
        <v>66</v>
      </c>
      <c r="C21" s="98">
        <v>40304</v>
      </c>
      <c r="D21" s="99">
        <v>63</v>
      </c>
      <c r="F21" s="20"/>
    </row>
    <row r="22" spans="1:6" ht="18.95" customHeight="1" thickBot="1">
      <c r="D22" s="1"/>
    </row>
    <row r="23" spans="1:6" ht="18.95" customHeight="1" thickBot="1">
      <c r="A23" s="187" t="s">
        <v>31</v>
      </c>
      <c r="B23" s="188"/>
      <c r="C23" s="188"/>
      <c r="D23" s="189"/>
    </row>
    <row r="24" spans="1:6" s="3" customFormat="1" ht="18.95" customHeight="1" thickBot="1">
      <c r="A24" s="4" t="s">
        <v>6</v>
      </c>
      <c r="B24" s="5" t="s">
        <v>9</v>
      </c>
      <c r="C24" s="5" t="s">
        <v>19</v>
      </c>
      <c r="D24" s="4" t="s">
        <v>8</v>
      </c>
      <c r="F24" s="20"/>
    </row>
    <row r="25" spans="1:6" ht="18.95" customHeight="1" thickBot="1">
      <c r="A25" s="25" t="s">
        <v>133</v>
      </c>
      <c r="B25" s="83" t="s">
        <v>112</v>
      </c>
      <c r="C25" s="24"/>
      <c r="D25" s="26">
        <v>51</v>
      </c>
      <c r="E25" s="19" t="s">
        <v>18</v>
      </c>
      <c r="F25" s="20"/>
    </row>
    <row r="26" spans="1:6" ht="18.95" customHeight="1">
      <c r="A26" s="25" t="s">
        <v>178</v>
      </c>
      <c r="B26" s="83" t="s">
        <v>114</v>
      </c>
      <c r="C26" s="24">
        <v>40439</v>
      </c>
      <c r="D26" s="26">
        <v>54</v>
      </c>
      <c r="E26" s="1" t="s">
        <v>20</v>
      </c>
      <c r="F26" s="20"/>
    </row>
    <row r="27" spans="1:6" ht="18.95" customHeight="1">
      <c r="A27" s="25" t="s">
        <v>82</v>
      </c>
      <c r="B27" s="83" t="s">
        <v>69</v>
      </c>
      <c r="C27" s="24">
        <v>40326</v>
      </c>
      <c r="D27" s="26">
        <f>5+9+5+5+8+6+5+8+5</f>
        <v>56</v>
      </c>
      <c r="F27" s="20"/>
    </row>
    <row r="28" spans="1:6" ht="18.95" customHeight="1" thickBot="1">
      <c r="A28" s="95" t="s">
        <v>134</v>
      </c>
      <c r="B28" s="160" t="s">
        <v>112</v>
      </c>
      <c r="C28" s="98"/>
      <c r="D28" s="99">
        <v>64</v>
      </c>
    </row>
    <row r="29" spans="1:6">
      <c r="D29" s="1"/>
    </row>
    <row r="30" spans="1:6">
      <c r="D30" s="1"/>
    </row>
    <row r="31" spans="1:6">
      <c r="D31" s="1"/>
    </row>
    <row r="32" spans="1:6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</sheetData>
  <sortState ref="A25:D28">
    <sortCondition ref="D25:D28"/>
  </sortState>
  <mergeCells count="8">
    <mergeCell ref="A23:D23"/>
    <mergeCell ref="A6:D6"/>
    <mergeCell ref="A8:D8"/>
    <mergeCell ref="A1:D1"/>
    <mergeCell ref="A3:D3"/>
    <mergeCell ref="A4:D4"/>
    <mergeCell ref="A5:D5"/>
    <mergeCell ref="A2:D2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71"/>
  <sheetViews>
    <sheetView zoomScale="70" workbookViewId="0">
      <selection sqref="A1:D1"/>
    </sheetView>
  </sheetViews>
  <sheetFormatPr baseColWidth="10" defaultRowHeight="18.75"/>
  <cols>
    <col min="1" max="1" width="55.85546875" style="1" bestFit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hidden="1" customWidth="1"/>
    <col min="6" max="16384" width="11.42578125" style="1"/>
  </cols>
  <sheetData>
    <row r="1" spans="1:14" ht="30.75">
      <c r="A1" s="171" t="str">
        <f>JUV!A1</f>
        <v>4° TORNEO VIRTUAL</v>
      </c>
      <c r="B1" s="171"/>
      <c r="C1" s="171"/>
      <c r="D1" s="171"/>
    </row>
    <row r="2" spans="1:14" ht="23.25">
      <c r="A2" s="175" t="str">
        <f>JUV!A2</f>
        <v>CLUBES DE LA FEDERACION</v>
      </c>
      <c r="B2" s="175"/>
      <c r="C2" s="175"/>
      <c r="D2" s="175"/>
    </row>
    <row r="3" spans="1:14" ht="19.5">
      <c r="A3" s="172" t="s">
        <v>7</v>
      </c>
      <c r="B3" s="172"/>
      <c r="C3" s="172"/>
      <c r="D3" s="172"/>
    </row>
    <row r="4" spans="1:14" ht="26.25">
      <c r="A4" s="173" t="s">
        <v>12</v>
      </c>
      <c r="B4" s="173"/>
      <c r="C4" s="173"/>
      <c r="D4" s="173"/>
    </row>
    <row r="5" spans="1:14" ht="19.5">
      <c r="A5" s="174" t="s">
        <v>14</v>
      </c>
      <c r="B5" s="174"/>
      <c r="C5" s="174"/>
      <c r="D5" s="174"/>
    </row>
    <row r="6" spans="1:14" ht="19.5">
      <c r="A6" s="168" t="str">
        <f>JUV!A6</f>
        <v>16 AL 20 DE DICIEMBRE DE 2020</v>
      </c>
      <c r="B6" s="168"/>
      <c r="C6" s="168"/>
      <c r="D6" s="168"/>
    </row>
    <row r="7" spans="1:14" ht="20.25" thickBot="1">
      <c r="A7" s="6"/>
      <c r="B7" s="6"/>
      <c r="C7" s="6"/>
      <c r="D7" s="6"/>
    </row>
    <row r="8" spans="1:14" ht="20.25" thickBot="1">
      <c r="A8" s="187" t="s">
        <v>32</v>
      </c>
      <c r="B8" s="188"/>
      <c r="C8" s="188"/>
      <c r="D8" s="189"/>
    </row>
    <row r="9" spans="1:14" s="3" customFormat="1" ht="20.25" thickBot="1">
      <c r="A9" s="4" t="s">
        <v>0</v>
      </c>
      <c r="B9" s="5" t="s">
        <v>9</v>
      </c>
      <c r="C9" s="5" t="s">
        <v>19</v>
      </c>
      <c r="D9" s="4" t="s">
        <v>8</v>
      </c>
    </row>
    <row r="10" spans="1:14" ht="20.25" thickBot="1">
      <c r="A10" s="157" t="s">
        <v>83</v>
      </c>
      <c r="B10" s="83" t="s">
        <v>69</v>
      </c>
      <c r="C10" s="158">
        <v>41123</v>
      </c>
      <c r="D10" s="159">
        <f>4+6+4+5+5+6+6+5+5</f>
        <v>46</v>
      </c>
      <c r="E10" s="61" t="s">
        <v>18</v>
      </c>
      <c r="F10" s="20"/>
      <c r="G10" s="55"/>
      <c r="H10" s="55"/>
      <c r="I10" s="55"/>
      <c r="J10" s="55"/>
      <c r="K10" s="55"/>
      <c r="L10" s="55"/>
      <c r="M10" s="55"/>
      <c r="N10" s="55"/>
    </row>
    <row r="11" spans="1:14" ht="20.25" thickBot="1">
      <c r="A11" s="25" t="s">
        <v>182</v>
      </c>
      <c r="B11" s="83" t="s">
        <v>66</v>
      </c>
      <c r="C11" s="24">
        <v>40937</v>
      </c>
      <c r="D11" s="26">
        <v>50</v>
      </c>
      <c r="E11" s="61" t="s">
        <v>20</v>
      </c>
      <c r="F11" s="20"/>
      <c r="G11" s="55"/>
      <c r="H11" s="55"/>
      <c r="I11" s="55"/>
      <c r="J11" s="55"/>
      <c r="K11" s="55"/>
      <c r="L11" s="55"/>
      <c r="M11" s="55"/>
      <c r="N11" s="55"/>
    </row>
    <row r="12" spans="1:14" ht="19.5">
      <c r="A12" s="25" t="s">
        <v>102</v>
      </c>
      <c r="B12" s="83" t="s">
        <v>66</v>
      </c>
      <c r="C12" s="24">
        <v>40771</v>
      </c>
      <c r="D12" s="26">
        <v>52</v>
      </c>
      <c r="F12" s="20"/>
      <c r="G12" s="55"/>
      <c r="H12" s="55"/>
      <c r="M12" s="55"/>
      <c r="N12" s="55"/>
    </row>
    <row r="13" spans="1:14" ht="19.5">
      <c r="A13" s="25" t="s">
        <v>135</v>
      </c>
      <c r="B13" s="83" t="s">
        <v>112</v>
      </c>
      <c r="C13" s="24">
        <v>41122</v>
      </c>
      <c r="D13" s="26">
        <v>53</v>
      </c>
      <c r="F13" s="20"/>
    </row>
    <row r="14" spans="1:14" ht="19.5">
      <c r="A14" s="25" t="s">
        <v>103</v>
      </c>
      <c r="B14" s="83" t="s">
        <v>66</v>
      </c>
      <c r="C14" s="24">
        <v>40766</v>
      </c>
      <c r="D14" s="26">
        <v>54</v>
      </c>
      <c r="F14" s="20"/>
    </row>
    <row r="15" spans="1:14" ht="19.5">
      <c r="A15" s="25" t="s">
        <v>161</v>
      </c>
      <c r="B15" s="83">
        <v>203</v>
      </c>
      <c r="C15" s="24">
        <v>40931</v>
      </c>
      <c r="D15" s="26">
        <f>4+5+7+8+4+7+5+10+7</f>
        <v>57</v>
      </c>
      <c r="F15" s="20"/>
    </row>
    <row r="16" spans="1:14" ht="19.5">
      <c r="A16" s="25" t="s">
        <v>104</v>
      </c>
      <c r="B16" s="83" t="s">
        <v>66</v>
      </c>
      <c r="C16" s="24">
        <v>40862</v>
      </c>
      <c r="D16" s="26">
        <v>58</v>
      </c>
      <c r="F16" s="20"/>
    </row>
    <row r="17" spans="1:6" ht="19.5">
      <c r="A17" s="25" t="s">
        <v>84</v>
      </c>
      <c r="B17" s="83" t="s">
        <v>69</v>
      </c>
      <c r="C17" s="24">
        <v>40722</v>
      </c>
      <c r="D17" s="26">
        <f>7+9+6+5+5+5+4+8+9</f>
        <v>58</v>
      </c>
      <c r="F17" s="20"/>
    </row>
    <row r="18" spans="1:6" ht="19.5">
      <c r="A18" s="25" t="s">
        <v>160</v>
      </c>
      <c r="B18" s="83">
        <v>203</v>
      </c>
      <c r="C18" s="24">
        <v>40970</v>
      </c>
      <c r="D18" s="26">
        <f>5+6+10+7+4+8+3+7+10</f>
        <v>60</v>
      </c>
      <c r="F18" s="20"/>
    </row>
    <row r="19" spans="1:6" ht="19.5">
      <c r="A19" s="25" t="s">
        <v>136</v>
      </c>
      <c r="B19" s="83" t="s">
        <v>112</v>
      </c>
      <c r="C19" s="24">
        <v>40954</v>
      </c>
      <c r="D19" s="26">
        <v>65</v>
      </c>
      <c r="F19" s="20"/>
    </row>
    <row r="20" spans="1:6" ht="19.5">
      <c r="A20" s="25" t="s">
        <v>85</v>
      </c>
      <c r="B20" s="83" t="s">
        <v>69</v>
      </c>
      <c r="C20" s="24">
        <v>41283</v>
      </c>
      <c r="D20" s="26">
        <f>5+10+6+9+7+10+5+10+6</f>
        <v>68</v>
      </c>
      <c r="F20" s="20"/>
    </row>
    <row r="21" spans="1:6" ht="19.5" thickBot="1">
      <c r="A21" s="52"/>
      <c r="B21" s="53"/>
      <c r="C21" s="54"/>
      <c r="D21" s="1"/>
    </row>
    <row r="22" spans="1:6" ht="20.25" thickBot="1">
      <c r="A22" s="187" t="s">
        <v>33</v>
      </c>
      <c r="B22" s="188"/>
      <c r="C22" s="188"/>
      <c r="D22" s="189"/>
    </row>
    <row r="23" spans="1:6" ht="20.25" thickBot="1">
      <c r="A23" s="4" t="s">
        <v>6</v>
      </c>
      <c r="B23" s="5" t="s">
        <v>9</v>
      </c>
      <c r="C23" s="5" t="s">
        <v>19</v>
      </c>
      <c r="D23" s="4" t="s">
        <v>8</v>
      </c>
      <c r="E23" s="46"/>
    </row>
    <row r="24" spans="1:6" ht="20.25" thickBot="1">
      <c r="A24" s="25" t="s">
        <v>162</v>
      </c>
      <c r="B24" s="83" t="s">
        <v>115</v>
      </c>
      <c r="C24" s="24">
        <v>40984</v>
      </c>
      <c r="D24" s="26">
        <v>55</v>
      </c>
      <c r="E24" s="61" t="s">
        <v>18</v>
      </c>
    </row>
    <row r="25" spans="1:6" ht="20.25" thickBot="1">
      <c r="A25" s="25" t="s">
        <v>111</v>
      </c>
      <c r="B25" s="83" t="s">
        <v>69</v>
      </c>
      <c r="C25" s="24">
        <v>40616</v>
      </c>
      <c r="D25" s="26">
        <f>7+9+7+5+6+5+4+9+7</f>
        <v>59</v>
      </c>
      <c r="E25" s="61" t="s">
        <v>20</v>
      </c>
    </row>
    <row r="26" spans="1:6" ht="20.25" thickBot="1">
      <c r="A26" s="95" t="s">
        <v>110</v>
      </c>
      <c r="B26" s="97" t="s">
        <v>69</v>
      </c>
      <c r="C26" s="98">
        <v>41055</v>
      </c>
      <c r="D26" s="99">
        <f>9+7+9+9+7+8+5+10+8</f>
        <v>72</v>
      </c>
    </row>
    <row r="27" spans="1:6" ht="18.75" customHeight="1">
      <c r="D27" s="1"/>
      <c r="F27" s="20"/>
    </row>
    <row r="28" spans="1:6" ht="18.75" customHeight="1">
      <c r="D28" s="1"/>
      <c r="F28" s="20"/>
    </row>
    <row r="29" spans="1:6">
      <c r="D29" s="1"/>
    </row>
    <row r="30" spans="1:6">
      <c r="D30" s="1"/>
    </row>
    <row r="31" spans="1:6">
      <c r="D31" s="1"/>
    </row>
    <row r="32" spans="1:6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</sheetData>
  <sortState ref="A24:D26">
    <sortCondition ref="D24:D26"/>
  </sortState>
  <mergeCells count="8">
    <mergeCell ref="A22:D22"/>
    <mergeCell ref="A5:D5"/>
    <mergeCell ref="A8:D8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6"/>
  <sheetViews>
    <sheetView zoomScale="70" workbookViewId="0">
      <selection sqref="A1:D1"/>
    </sheetView>
  </sheetViews>
  <sheetFormatPr baseColWidth="10" defaultRowHeight="18.75"/>
  <cols>
    <col min="1" max="1" width="50.5703125" style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hidden="1" customWidth="1"/>
    <col min="6" max="16384" width="11.42578125" style="1"/>
  </cols>
  <sheetData>
    <row r="1" spans="1:5" ht="30.75">
      <c r="A1" s="171" t="str">
        <f>JUV!A1</f>
        <v>4° TORNEO VIRTUAL</v>
      </c>
      <c r="B1" s="171"/>
      <c r="C1" s="171"/>
      <c r="D1" s="171"/>
    </row>
    <row r="2" spans="1:5" ht="23.25">
      <c r="A2" s="175" t="str">
        <f>JUV!A2</f>
        <v>CLUBES DE LA FEDERACION</v>
      </c>
      <c r="B2" s="175"/>
      <c r="C2" s="175"/>
      <c r="D2" s="175"/>
    </row>
    <row r="3" spans="1:5" ht="19.5">
      <c r="A3" s="172" t="s">
        <v>7</v>
      </c>
      <c r="B3" s="172"/>
      <c r="C3" s="172"/>
      <c r="D3" s="172"/>
    </row>
    <row r="4" spans="1:5" ht="26.25">
      <c r="A4" s="173" t="s">
        <v>12</v>
      </c>
      <c r="B4" s="173"/>
      <c r="C4" s="173"/>
      <c r="D4" s="173"/>
    </row>
    <row r="5" spans="1:5" ht="19.5">
      <c r="A5" s="174" t="s">
        <v>14</v>
      </c>
      <c r="B5" s="174"/>
      <c r="C5" s="174"/>
      <c r="D5" s="174"/>
    </row>
    <row r="6" spans="1:5" ht="19.5">
      <c r="A6" s="168" t="str">
        <f>JUV!A6</f>
        <v>16 AL 20 DE DICIEMBRE DE 2020</v>
      </c>
      <c r="B6" s="168"/>
      <c r="C6" s="168"/>
      <c r="D6" s="168"/>
    </row>
    <row r="7" spans="1:5" ht="19.5" thickBot="1"/>
    <row r="8" spans="1:5" ht="20.25" thickBot="1">
      <c r="A8" s="187" t="s">
        <v>21</v>
      </c>
      <c r="B8" s="188"/>
      <c r="C8" s="188"/>
      <c r="D8" s="189"/>
    </row>
    <row r="9" spans="1:5" ht="20.25" thickBot="1">
      <c r="A9" s="4" t="s">
        <v>0</v>
      </c>
      <c r="B9" s="5" t="s">
        <v>9</v>
      </c>
      <c r="C9" s="5" t="s">
        <v>19</v>
      </c>
      <c r="D9" s="4" t="s">
        <v>8</v>
      </c>
      <c r="E9" s="3"/>
    </row>
    <row r="10" spans="1:5" ht="20.25" thickBot="1">
      <c r="A10" s="25" t="s">
        <v>86</v>
      </c>
      <c r="B10" s="83" t="s">
        <v>69</v>
      </c>
      <c r="C10" s="24">
        <v>38848</v>
      </c>
      <c r="D10" s="26">
        <f>5+7+5+5+5+6+4+7+5</f>
        <v>49</v>
      </c>
      <c r="E10" s="19" t="s">
        <v>18</v>
      </c>
    </row>
    <row r="11" spans="1:5" ht="20.25" thickBot="1">
      <c r="A11" s="25" t="s">
        <v>87</v>
      </c>
      <c r="B11" s="83" t="s">
        <v>69</v>
      </c>
      <c r="C11" s="24">
        <v>38937</v>
      </c>
      <c r="D11" s="26">
        <f>7+9+6+5+4+9+4+8+5</f>
        <v>57</v>
      </c>
      <c r="E11" s="19" t="s">
        <v>20</v>
      </c>
    </row>
    <row r="12" spans="1:5" ht="19.5">
      <c r="A12" s="25" t="s">
        <v>163</v>
      </c>
      <c r="B12" s="83" t="s">
        <v>115</v>
      </c>
      <c r="C12" s="24">
        <v>39000</v>
      </c>
      <c r="D12" s="26">
        <f>7+6+7+8+6+10+7+7+4</f>
        <v>62</v>
      </c>
    </row>
    <row r="13" spans="1:5" ht="19.5">
      <c r="A13" s="25" t="s">
        <v>166</v>
      </c>
      <c r="B13" s="83" t="s">
        <v>115</v>
      </c>
      <c r="C13" s="24">
        <v>38204</v>
      </c>
      <c r="D13" s="26">
        <f>7+8+8+7+5+8+6+8+6</f>
        <v>63</v>
      </c>
    </row>
    <row r="14" spans="1:5" ht="19.5">
      <c r="A14" s="25" t="s">
        <v>165</v>
      </c>
      <c r="B14" s="83" t="s">
        <v>115</v>
      </c>
      <c r="C14" s="24">
        <v>39012</v>
      </c>
      <c r="D14" s="26">
        <f>7+7+8+10+4+9+8+6+6</f>
        <v>65</v>
      </c>
    </row>
    <row r="15" spans="1:5" ht="19.5">
      <c r="A15" s="25" t="s">
        <v>164</v>
      </c>
      <c r="B15" s="83" t="s">
        <v>115</v>
      </c>
      <c r="C15" s="24">
        <v>37274</v>
      </c>
      <c r="D15" s="26">
        <f>7+8+10+7+5+9+5+10+8</f>
        <v>69</v>
      </c>
    </row>
    <row r="16" spans="1:5" ht="20.25" thickBot="1">
      <c r="A16" s="95" t="s">
        <v>180</v>
      </c>
      <c r="B16" s="97" t="s">
        <v>114</v>
      </c>
      <c r="C16" s="98">
        <v>38531</v>
      </c>
      <c r="D16" s="99">
        <v>71</v>
      </c>
    </row>
  </sheetData>
  <sortState ref="A10:D16">
    <sortCondition ref="D10:D16"/>
  </sortState>
  <mergeCells count="7">
    <mergeCell ref="A8:D8"/>
    <mergeCell ref="A5:D5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55"/>
  <sheetViews>
    <sheetView zoomScale="70" workbookViewId="0">
      <selection sqref="A1:C1"/>
    </sheetView>
  </sheetViews>
  <sheetFormatPr baseColWidth="10" defaultRowHeight="18.75"/>
  <cols>
    <col min="1" max="1" width="60.28515625" style="1" customWidth="1"/>
    <col min="2" max="2" width="13.28515625" style="2" bestFit="1" customWidth="1"/>
    <col min="3" max="3" width="16" style="1" bestFit="1" customWidth="1"/>
    <col min="4" max="4" width="4.5703125" style="1" hidden="1" customWidth="1"/>
    <col min="5" max="5" width="4.28515625" style="1" bestFit="1" customWidth="1"/>
    <col min="6" max="16384" width="11.42578125" style="1"/>
  </cols>
  <sheetData>
    <row r="1" spans="1:5" ht="30.75">
      <c r="A1" s="171" t="str">
        <f>JUV!A1</f>
        <v>4° TORNEO VIRTUAL</v>
      </c>
      <c r="B1" s="171"/>
      <c r="C1" s="171"/>
    </row>
    <row r="2" spans="1:5" ht="23.25">
      <c r="A2" s="175" t="str">
        <f>JUV!A2</f>
        <v>CLUBES DE LA FEDERACION</v>
      </c>
      <c r="B2" s="175"/>
      <c r="C2" s="175"/>
    </row>
    <row r="3" spans="1:5" ht="19.5">
      <c r="A3" s="172" t="s">
        <v>7</v>
      </c>
      <c r="B3" s="172"/>
      <c r="C3" s="172"/>
    </row>
    <row r="4" spans="1:5" ht="26.25">
      <c r="A4" s="173" t="s">
        <v>12</v>
      </c>
      <c r="B4" s="173"/>
      <c r="C4" s="173"/>
    </row>
    <row r="5" spans="1:5" ht="19.5">
      <c r="A5" s="174" t="s">
        <v>17</v>
      </c>
      <c r="B5" s="174"/>
      <c r="C5" s="174"/>
    </row>
    <row r="6" spans="1:5" ht="19.5">
      <c r="A6" s="168" t="str">
        <f>JUV!A6</f>
        <v>16 AL 20 DE DICIEMBRE DE 2020</v>
      </c>
      <c r="B6" s="168"/>
      <c r="C6" s="168"/>
    </row>
    <row r="7" spans="1:5" ht="20.25" thickBot="1">
      <c r="A7" s="6"/>
      <c r="B7" s="6"/>
      <c r="C7" s="6"/>
    </row>
    <row r="8" spans="1:5" ht="20.25" thickBot="1">
      <c r="A8" s="180" t="s">
        <v>13</v>
      </c>
      <c r="B8" s="181"/>
      <c r="C8" s="182"/>
    </row>
    <row r="9" spans="1:5" s="3" customFormat="1" ht="20.25" thickBot="1">
      <c r="A9" s="4" t="s">
        <v>0</v>
      </c>
      <c r="B9" s="4" t="s">
        <v>9</v>
      </c>
      <c r="C9" s="4" t="s">
        <v>8</v>
      </c>
      <c r="D9" s="51"/>
    </row>
    <row r="10" spans="1:5" ht="20.25" thickBot="1">
      <c r="A10" s="25" t="s">
        <v>172</v>
      </c>
      <c r="B10" s="66" t="s">
        <v>115</v>
      </c>
      <c r="C10" s="26">
        <f>5+7+7+6+4</f>
        <v>29</v>
      </c>
      <c r="D10" s="19" t="s">
        <v>18</v>
      </c>
      <c r="E10" s="163" t="s">
        <v>18</v>
      </c>
    </row>
    <row r="11" spans="1:5" ht="20.25" thickBot="1">
      <c r="A11" s="25" t="s">
        <v>137</v>
      </c>
      <c r="B11" s="66" t="s">
        <v>112</v>
      </c>
      <c r="C11" s="26">
        <v>30</v>
      </c>
      <c r="D11" s="19" t="s">
        <v>18</v>
      </c>
      <c r="E11" s="163" t="s">
        <v>18</v>
      </c>
    </row>
    <row r="12" spans="1:5" ht="20.25" thickBot="1">
      <c r="A12" s="25" t="s">
        <v>138</v>
      </c>
      <c r="B12" s="66" t="s">
        <v>112</v>
      </c>
      <c r="C12" s="26">
        <v>31</v>
      </c>
      <c r="D12" s="19" t="s">
        <v>18</v>
      </c>
      <c r="E12" s="163" t="s">
        <v>18</v>
      </c>
    </row>
    <row r="13" spans="1:5" ht="20.25" thickBot="1">
      <c r="A13" s="25" t="s">
        <v>170</v>
      </c>
      <c r="B13" s="66" t="s">
        <v>115</v>
      </c>
      <c r="C13" s="26">
        <f>8+8+6+6+5</f>
        <v>33</v>
      </c>
      <c r="D13" s="19" t="s">
        <v>18</v>
      </c>
      <c r="E13" s="163" t="s">
        <v>18</v>
      </c>
    </row>
    <row r="14" spans="1:5" ht="20.25" thickBot="1">
      <c r="A14" s="25" t="s">
        <v>88</v>
      </c>
      <c r="B14" s="162" t="s">
        <v>69</v>
      </c>
      <c r="C14" s="26">
        <f>6+9+6+8+5</f>
        <v>34</v>
      </c>
      <c r="D14" s="19" t="s">
        <v>18</v>
      </c>
      <c r="E14" s="163" t="s">
        <v>18</v>
      </c>
    </row>
    <row r="15" spans="1:5" ht="20.25" thickBot="1">
      <c r="A15" s="25" t="s">
        <v>105</v>
      </c>
      <c r="B15" s="161" t="s">
        <v>66</v>
      </c>
      <c r="C15" s="26">
        <f>8+6+6+8+7</f>
        <v>35</v>
      </c>
      <c r="D15" s="19" t="s">
        <v>18</v>
      </c>
      <c r="E15" s="163" t="s">
        <v>18</v>
      </c>
    </row>
    <row r="16" spans="1:5" ht="20.25" thickBot="1">
      <c r="A16" s="25" t="s">
        <v>89</v>
      </c>
      <c r="B16" s="83" t="s">
        <v>69</v>
      </c>
      <c r="C16" s="26">
        <f>7+8+7+7+6</f>
        <v>35</v>
      </c>
      <c r="D16" s="19" t="s">
        <v>18</v>
      </c>
      <c r="E16" s="163" t="s">
        <v>18</v>
      </c>
    </row>
    <row r="17" spans="1:5" ht="20.25" thickBot="1">
      <c r="A17" s="25" t="s">
        <v>139</v>
      </c>
      <c r="B17" s="66" t="s">
        <v>112</v>
      </c>
      <c r="C17" s="26">
        <v>35</v>
      </c>
      <c r="D17" s="19" t="s">
        <v>18</v>
      </c>
      <c r="E17" s="163" t="s">
        <v>18</v>
      </c>
    </row>
    <row r="18" spans="1:5" ht="20.25" thickBot="1">
      <c r="A18" s="25" t="s">
        <v>167</v>
      </c>
      <c r="B18" s="66" t="s">
        <v>115</v>
      </c>
      <c r="C18" s="26">
        <f>7+6+9+5+8</f>
        <v>35</v>
      </c>
      <c r="D18" s="19" t="s">
        <v>18</v>
      </c>
      <c r="E18" s="163" t="s">
        <v>18</v>
      </c>
    </row>
    <row r="19" spans="1:5" ht="20.25" thickBot="1">
      <c r="A19" s="25" t="s">
        <v>106</v>
      </c>
      <c r="B19" s="66" t="s">
        <v>66</v>
      </c>
      <c r="C19" s="26">
        <f>9+10+5+7+5</f>
        <v>36</v>
      </c>
      <c r="D19" s="19" t="s">
        <v>18</v>
      </c>
      <c r="E19" s="163" t="s">
        <v>18</v>
      </c>
    </row>
    <row r="20" spans="1:5" ht="20.25" thickBot="1">
      <c r="A20" s="25" t="s">
        <v>140</v>
      </c>
      <c r="B20" s="66" t="s">
        <v>112</v>
      </c>
      <c r="C20" s="26">
        <v>36</v>
      </c>
      <c r="D20" s="19" t="s">
        <v>18</v>
      </c>
      <c r="E20" s="163" t="s">
        <v>18</v>
      </c>
    </row>
    <row r="21" spans="1:5" ht="20.25" thickBot="1">
      <c r="A21" s="25" t="s">
        <v>141</v>
      </c>
      <c r="B21" s="66" t="s">
        <v>112</v>
      </c>
      <c r="C21" s="26">
        <v>37</v>
      </c>
      <c r="D21" s="19" t="s">
        <v>18</v>
      </c>
      <c r="E21" s="163" t="s">
        <v>18</v>
      </c>
    </row>
    <row r="22" spans="1:5" ht="20.25" thickBot="1">
      <c r="A22" s="25" t="s">
        <v>168</v>
      </c>
      <c r="B22" s="66" t="s">
        <v>115</v>
      </c>
      <c r="C22" s="26">
        <f>5+10+9+7+6</f>
        <v>37</v>
      </c>
      <c r="D22" s="19" t="s">
        <v>18</v>
      </c>
      <c r="E22" s="163" t="s">
        <v>18</v>
      </c>
    </row>
    <row r="23" spans="1:5" ht="20.25" thickBot="1">
      <c r="A23" s="25" t="s">
        <v>171</v>
      </c>
      <c r="B23" s="66" t="s">
        <v>115</v>
      </c>
      <c r="C23" s="26">
        <f>10+9+7+6+5</f>
        <v>37</v>
      </c>
      <c r="D23" s="19" t="s">
        <v>18</v>
      </c>
      <c r="E23" s="163" t="s">
        <v>18</v>
      </c>
    </row>
    <row r="24" spans="1:5" ht="20.25" thickBot="1">
      <c r="A24" s="25" t="s">
        <v>107</v>
      </c>
      <c r="B24" s="66" t="s">
        <v>66</v>
      </c>
      <c r="C24" s="26">
        <f>10+8+7+6+7</f>
        <v>38</v>
      </c>
      <c r="D24" s="19" t="s">
        <v>18</v>
      </c>
      <c r="E24" s="163" t="s">
        <v>18</v>
      </c>
    </row>
    <row r="25" spans="1:5" ht="20.25" thickBot="1">
      <c r="A25" s="25" t="s">
        <v>142</v>
      </c>
      <c r="B25" s="66" t="s">
        <v>112</v>
      </c>
      <c r="C25" s="26">
        <v>38</v>
      </c>
      <c r="D25" s="19" t="s">
        <v>18</v>
      </c>
      <c r="E25" s="163" t="s">
        <v>18</v>
      </c>
    </row>
    <row r="26" spans="1:5" ht="20.25" thickBot="1">
      <c r="A26" s="25" t="s">
        <v>108</v>
      </c>
      <c r="B26" s="66" t="s">
        <v>66</v>
      </c>
      <c r="C26" s="26">
        <f>10+8+9+7+7</f>
        <v>41</v>
      </c>
      <c r="D26" s="19" t="s">
        <v>18</v>
      </c>
      <c r="E26" s="163" t="s">
        <v>18</v>
      </c>
    </row>
    <row r="27" spans="1:5" ht="20.25" thickBot="1">
      <c r="A27" s="25" t="s">
        <v>169</v>
      </c>
      <c r="B27" s="66" t="s">
        <v>115</v>
      </c>
      <c r="C27" s="26">
        <f>9+10+8+8+6</f>
        <v>41</v>
      </c>
      <c r="D27" s="19" t="s">
        <v>18</v>
      </c>
      <c r="E27" s="163" t="s">
        <v>18</v>
      </c>
    </row>
    <row r="28" spans="1:5" ht="20.25" thickBot="1">
      <c r="A28" s="25" t="s">
        <v>143</v>
      </c>
      <c r="B28" s="66" t="s">
        <v>112</v>
      </c>
      <c r="C28" s="26">
        <v>42</v>
      </c>
      <c r="D28" s="19" t="s">
        <v>18</v>
      </c>
      <c r="E28" s="163" t="s">
        <v>18</v>
      </c>
    </row>
    <row r="29" spans="1:5" ht="20.25" thickBot="1">
      <c r="A29" s="25" t="s">
        <v>90</v>
      </c>
      <c r="B29" s="66" t="s">
        <v>69</v>
      </c>
      <c r="C29" s="26">
        <f>10+8+8+10+7</f>
        <v>43</v>
      </c>
      <c r="D29" s="19" t="s">
        <v>18</v>
      </c>
      <c r="E29" s="163" t="s">
        <v>18</v>
      </c>
    </row>
    <row r="30" spans="1:5" ht="20.25" thickBot="1">
      <c r="A30" s="25" t="s">
        <v>144</v>
      </c>
      <c r="B30" s="66" t="s">
        <v>112</v>
      </c>
      <c r="C30" s="26">
        <v>43</v>
      </c>
      <c r="D30" s="19" t="s">
        <v>18</v>
      </c>
      <c r="E30" s="163" t="s">
        <v>18</v>
      </c>
    </row>
    <row r="31" spans="1:5" ht="20.25" thickBot="1">
      <c r="A31" s="25" t="s">
        <v>173</v>
      </c>
      <c r="B31" s="66" t="s">
        <v>115</v>
      </c>
      <c r="C31" s="26">
        <f>9+10+10+8+7</f>
        <v>44</v>
      </c>
      <c r="D31" s="19" t="s">
        <v>18</v>
      </c>
      <c r="E31" s="163" t="s">
        <v>18</v>
      </c>
    </row>
    <row r="32" spans="1:5" ht="20.25" thickBot="1">
      <c r="A32" s="25" t="s">
        <v>91</v>
      </c>
      <c r="B32" s="66" t="s">
        <v>69</v>
      </c>
      <c r="C32" s="26">
        <v>46</v>
      </c>
      <c r="D32" s="19"/>
      <c r="E32" s="163" t="s">
        <v>18</v>
      </c>
    </row>
    <row r="33" spans="1:5" ht="20.25" thickBot="1">
      <c r="A33" s="25" t="s">
        <v>109</v>
      </c>
      <c r="B33" s="66" t="s">
        <v>66</v>
      </c>
      <c r="C33" s="26">
        <f>10+10+10+7+10</f>
        <v>47</v>
      </c>
      <c r="D33" s="19"/>
      <c r="E33" s="163" t="s">
        <v>18</v>
      </c>
    </row>
    <row r="34" spans="1:5" ht="20.25" thickBot="1">
      <c r="A34" s="25" t="s">
        <v>92</v>
      </c>
      <c r="B34" s="66" t="s">
        <v>69</v>
      </c>
      <c r="C34" s="26">
        <v>47</v>
      </c>
      <c r="D34" s="19"/>
      <c r="E34" s="163" t="s">
        <v>18</v>
      </c>
    </row>
    <row r="35" spans="1:5" ht="20.25" thickBot="1">
      <c r="A35" s="95" t="s">
        <v>78</v>
      </c>
      <c r="B35" s="164" t="s">
        <v>69</v>
      </c>
      <c r="C35" s="99">
        <v>50</v>
      </c>
      <c r="D35" s="19"/>
      <c r="E35" s="163" t="s">
        <v>18</v>
      </c>
    </row>
    <row r="36" spans="1:5">
      <c r="B36" s="1"/>
    </row>
    <row r="37" spans="1:5">
      <c r="B37" s="1"/>
    </row>
    <row r="38" spans="1:5">
      <c r="B38" s="1"/>
    </row>
    <row r="39" spans="1:5">
      <c r="B39" s="1"/>
    </row>
    <row r="40" spans="1:5">
      <c r="B40" s="1"/>
    </row>
    <row r="41" spans="1:5">
      <c r="B41" s="1"/>
    </row>
    <row r="42" spans="1:5">
      <c r="B42" s="1"/>
    </row>
    <row r="43" spans="1:5">
      <c r="B43" s="1"/>
    </row>
    <row r="44" spans="1:5">
      <c r="B44" s="1"/>
    </row>
    <row r="45" spans="1:5">
      <c r="B45" s="1"/>
    </row>
    <row r="46" spans="1:5">
      <c r="B46" s="1"/>
    </row>
    <row r="47" spans="1:5">
      <c r="B47" s="1"/>
    </row>
    <row r="48" spans="1:5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</sheetData>
  <sortState ref="A10:C35">
    <sortCondition ref="C10:C35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RESUMEN DE JUGADORES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2020-10-14T14:45:18Z</cp:lastPrinted>
  <dcterms:created xsi:type="dcterms:W3CDTF">2000-04-30T13:23:02Z</dcterms:created>
  <dcterms:modified xsi:type="dcterms:W3CDTF">2020-12-22T21:38:15Z</dcterms:modified>
</cp:coreProperties>
</file>